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Y:\JIKA\2017\J-2017-12-038 - Děčín - MRI\1-DSP\import\Rozpocet + VV\_VV\"/>
    </mc:Choice>
  </mc:AlternateContent>
  <xr:revisionPtr revIDLastSave="0" documentId="10_ncr:8100000_{C2BE9B38-6BC9-4BDE-B8F0-A3DAA249A45D}" xr6:coauthVersionLast="34" xr6:coauthVersionMax="34" xr10:uidLastSave="{00000000-0000-0000-0000-000000000000}"/>
  <bookViews>
    <workbookView xWindow="0" yWindow="0" windowWidth="7850" windowHeight="3960" firstSheet="22" activeTab="25" xr2:uid="{00000000-000D-0000-FFFF-FFFF00000000}"/>
  </bookViews>
  <sheets>
    <sheet name="Rekapitulace stavby" sheetId="1" r:id="rId1"/>
    <sheet name="01 - ASŘ - 01 - ASŘ" sheetId="2" r:id="rId2"/>
    <sheet name="02 - Prvotní vybavení - n..." sheetId="26" r:id="rId3"/>
    <sheet name="03 - Volné a interié - 03..." sheetId="3" r:id="rId4"/>
    <sheet name="04 - Videomanagment  - 04..." sheetId="4" r:id="rId5"/>
    <sheet name="05 - Ústřední topení - 05..." sheetId="5" r:id="rId6"/>
    <sheet name="06 - Vzduchotechnika - 06..." sheetId="6" r:id="rId7"/>
    <sheet name="07 - Měření a regula - 07..." sheetId="7" r:id="rId8"/>
    <sheet name="08 - Kanalizace - 08 - Ka..." sheetId="8" r:id="rId9"/>
    <sheet name="09 - Vodovod - 09 - Vodovod" sheetId="9" r:id="rId10"/>
    <sheet name="10 - Přípojka splašk - 10..." sheetId="10" r:id="rId11"/>
    <sheet name="11 - Přípojka vodovo - 11..." sheetId="11" r:id="rId12"/>
    <sheet name="12 - Dešťová kanaliz - 12..." sheetId="12" r:id="rId13"/>
    <sheet name="13 - Přeložka vodovo - 13..." sheetId="13" r:id="rId14"/>
    <sheet name="14 - EPS - 14 - EPS" sheetId="14" r:id="rId15"/>
    <sheet name="15 - NN - 15 - NN" sheetId="15" r:id="rId16"/>
    <sheet name="16 - NN - osvětlení  - 16..." sheetId="16" r:id="rId17"/>
    <sheet name="17 - NN - bleskosvod - 17..." sheetId="17" r:id="rId18"/>
    <sheet name="18 - NN - přeložka - 18 -..." sheetId="18" r:id="rId19"/>
    <sheet name="19 - NN - přípojka - 19 -..." sheetId="19" r:id="rId20"/>
    <sheet name="20 - SLP - kabeláž - 20 -..." sheetId="20" r:id="rId21"/>
    <sheet name="21 - SLP - koncové p - 21..." sheetId="21" r:id="rId22"/>
    <sheet name="22 - Medicinální ply - 22..." sheetId="22" r:id="rId23"/>
    <sheet name="23 - Lékařská techno - 23..." sheetId="23" r:id="rId24"/>
    <sheet name="24 - Komunikace - ne - 24..." sheetId="24" r:id="rId25"/>
    <sheet name="VORN - Vedlejší a os - VO..." sheetId="25" r:id="rId26"/>
  </sheets>
  <externalReferences>
    <externalReference r:id="rId27"/>
    <externalReference r:id="rId28"/>
  </externalReferences>
  <definedNames>
    <definedName name="_xlnm.Print_Titles" localSheetId="1">'01 - ASŘ - 01 - ASŘ'!$133:$133</definedName>
    <definedName name="_xlnm.Print_Titles" localSheetId="2">'02 - Prvotní vybavení - n...'!$110:$110</definedName>
    <definedName name="_xlnm.Print_Titles" localSheetId="3">'03 - Volné a interié - 03...'!$110:$110</definedName>
    <definedName name="_xlnm.Print_Titles" localSheetId="4">'04 - Videomanagment  - 04...'!$110:$110</definedName>
    <definedName name="_xlnm.Print_Titles" localSheetId="5">'05 - Ústřední topení - 05...'!$110:$110</definedName>
    <definedName name="_xlnm.Print_Titles" localSheetId="6">'06 - Vzduchotechnika - 06...'!$110:$110</definedName>
    <definedName name="_xlnm.Print_Titles" localSheetId="7">'07 - Měření a regula - 07...'!$110:$110</definedName>
    <definedName name="_xlnm.Print_Titles" localSheetId="8">'08 - Kanalizace - 08 - Ka...'!$110:$110</definedName>
    <definedName name="_xlnm.Print_Titles" localSheetId="9">'09 - Vodovod - 09 - Vodovod'!$110:$110</definedName>
    <definedName name="_xlnm.Print_Titles" localSheetId="10">'10 - Přípojka splašk - 10...'!$110:$110</definedName>
    <definedName name="_xlnm.Print_Titles" localSheetId="11">'11 - Přípojka vodovo - 11...'!$110:$110</definedName>
    <definedName name="_xlnm.Print_Titles" localSheetId="12">'12 - Dešťová kanaliz - 12...'!$110:$110</definedName>
    <definedName name="_xlnm.Print_Titles" localSheetId="13">'13 - Přeložka vodovo - 13...'!$110:$110</definedName>
    <definedName name="_xlnm.Print_Titles" localSheetId="14">'14 - EPS - 14 - EPS'!$110:$110</definedName>
    <definedName name="_xlnm.Print_Titles" localSheetId="15">'15 - NN - 15 - NN'!$110:$110</definedName>
    <definedName name="_xlnm.Print_Titles" localSheetId="16">'16 - NN - osvětlení  - 16...'!$110:$110</definedName>
    <definedName name="_xlnm.Print_Titles" localSheetId="17">'17 - NN - bleskosvod - 17...'!$110:$110</definedName>
    <definedName name="_xlnm.Print_Titles" localSheetId="18">'18 - NN - přeložka - 18 -...'!$110:$110</definedName>
    <definedName name="_xlnm.Print_Titles" localSheetId="19">'19 - NN - přípojka - 19 -...'!$110:$110</definedName>
    <definedName name="_xlnm.Print_Titles" localSheetId="20">'20 - SLP - kabeláž - 20 -...'!$110:$110</definedName>
    <definedName name="_xlnm.Print_Titles" localSheetId="21">'21 - SLP - koncové p - 21...'!$110:$110</definedName>
    <definedName name="_xlnm.Print_Titles" localSheetId="22">'22 - Medicinální ply - 22...'!$110:$110</definedName>
    <definedName name="_xlnm.Print_Titles" localSheetId="23">'23 - Lékařská techno - 23...'!$110:$110</definedName>
    <definedName name="_xlnm.Print_Titles" localSheetId="24">'24 - Komunikace - ne - 24...'!$110:$110</definedName>
    <definedName name="_xlnm.Print_Titles" localSheetId="0">'Rekapitulace stavby'!$85:$85</definedName>
    <definedName name="_xlnm.Print_Titles" localSheetId="25">'VORN - Vedlejší a os - VO...'!$114:$114</definedName>
    <definedName name="_xlnm.Print_Area" localSheetId="1">'01 - ASŘ - 01 - ASŘ'!$C$4:$Q$70,'01 - ASŘ - 01 - ASŘ'!$C$76:$Q$117,'01 - ASŘ - 01 - ASŘ'!$C$123:$Q$894</definedName>
    <definedName name="_xlnm.Print_Area" localSheetId="2">'02 - Prvotní vybavení - n...'!$C$4:$Q$70,'02 - Prvotní vybavení - n...'!$C$76:$Q$94,'02 - Prvotní vybavení - n...'!$C$100:$Q$113</definedName>
    <definedName name="_xlnm.Print_Area" localSheetId="3">'03 - Volné a interié - 03...'!$C$4:$Q$70,'03 - Volné a interié - 03...'!$C$76:$Q$94,'03 - Volné a interié - 03...'!$C$100:$Q$116</definedName>
    <definedName name="_xlnm.Print_Area" localSheetId="4">'04 - Videomanagment  - 04...'!$C$4:$Q$70,'04 - Videomanagment  - 04...'!$C$76:$Q$94,'04 - Videomanagment  - 04...'!$C$100:$Q$114</definedName>
    <definedName name="_xlnm.Print_Area" localSheetId="5">'05 - Ústřední topení - 05...'!$C$4:$Q$70,'05 - Ústřední topení - 05...'!$C$76:$Q$94,'05 - Ústřední topení - 05...'!$C$100:$Q$114</definedName>
    <definedName name="_xlnm.Print_Area" localSheetId="6">'06 - Vzduchotechnika - 06...'!$C$4:$Q$70,'06 - Vzduchotechnika - 06...'!$C$76:$Q$94,'06 - Vzduchotechnika - 06...'!$C$100:$Q$114</definedName>
    <definedName name="_xlnm.Print_Area" localSheetId="7">'07 - Měření a regula - 07...'!$C$4:$Q$70,'07 - Měření a regula - 07...'!$C$76:$Q$94,'07 - Měření a regula - 07...'!$C$100:$Q$114</definedName>
    <definedName name="_xlnm.Print_Area" localSheetId="8">'08 - Kanalizace - 08 - Ka...'!$C$4:$Q$70,'08 - Kanalizace - 08 - Ka...'!$C$76:$Q$94,'08 - Kanalizace - 08 - Ka...'!$C$100:$Q$114</definedName>
    <definedName name="_xlnm.Print_Area" localSheetId="9">'09 - Vodovod - 09 - Vodovod'!$C$4:$Q$70,'09 - Vodovod - 09 - Vodovod'!$C$76:$Q$94,'09 - Vodovod - 09 - Vodovod'!$C$100:$Q$114</definedName>
    <definedName name="_xlnm.Print_Area" localSheetId="10">'10 - Přípojka splašk - 10...'!$C$4:$Q$70,'10 - Přípojka splašk - 10...'!$C$76:$Q$94,'10 - Přípojka splašk - 10...'!$C$100:$Q$114</definedName>
    <definedName name="_xlnm.Print_Area" localSheetId="11">'11 - Přípojka vodovo - 11...'!$C$4:$Q$70,'11 - Přípojka vodovo - 11...'!$C$76:$Q$94,'11 - Přípojka vodovo - 11...'!$C$100:$Q$114</definedName>
    <definedName name="_xlnm.Print_Area" localSheetId="12">'12 - Dešťová kanaliz - 12...'!$C$4:$Q$70,'12 - Dešťová kanaliz - 12...'!$C$76:$Q$94,'12 - Dešťová kanaliz - 12...'!$C$100:$Q$114</definedName>
    <definedName name="_xlnm.Print_Area" localSheetId="13">'13 - Přeložka vodovo - 13...'!$C$4:$Q$70,'13 - Přeložka vodovo - 13...'!$C$76:$Q$94,'13 - Přeložka vodovo - 13...'!$C$100:$Q$114</definedName>
    <definedName name="_xlnm.Print_Area" localSheetId="14">'14 - EPS - 14 - EPS'!$C$4:$Q$70,'14 - EPS - 14 - EPS'!$C$76:$Q$94,'14 - EPS - 14 - EPS'!$C$100:$Q$114</definedName>
    <definedName name="_xlnm.Print_Area" localSheetId="15">'15 - NN - 15 - NN'!$C$4:$Q$70,'15 - NN - 15 - NN'!$C$76:$Q$94,'15 - NN - 15 - NN'!$C$100:$Q$114</definedName>
    <definedName name="_xlnm.Print_Area" localSheetId="16">'16 - NN - osvětlení  - 16...'!$C$4:$Q$70,'16 - NN - osvětlení  - 16...'!$C$76:$Q$94,'16 - NN - osvětlení  - 16...'!$C$100:$Q$114</definedName>
    <definedName name="_xlnm.Print_Area" localSheetId="17">'17 - NN - bleskosvod - 17...'!$C$4:$Q$70,'17 - NN - bleskosvod - 17...'!$C$76:$Q$94,'17 - NN - bleskosvod - 17...'!$C$100:$Q$114</definedName>
    <definedName name="_xlnm.Print_Area" localSheetId="18">'18 - NN - přeložka - 18 -...'!$C$4:$Q$70,'18 - NN - přeložka - 18 -...'!$C$76:$Q$94,'18 - NN - přeložka - 18 -...'!$C$100:$Q$114</definedName>
    <definedName name="_xlnm.Print_Area" localSheetId="19">'19 - NN - přípojka - 19 -...'!$C$4:$Q$70,'19 - NN - přípojka - 19 -...'!$C$76:$Q$94,'19 - NN - přípojka - 19 -...'!$C$100:$Q$114</definedName>
    <definedName name="_xlnm.Print_Area" localSheetId="20">'20 - SLP - kabeláž - 20 -...'!$C$4:$Q$70,'20 - SLP - kabeláž - 20 -...'!$C$76:$Q$94,'20 - SLP - kabeláž - 20 -...'!$C$100:$Q$114</definedName>
    <definedName name="_xlnm.Print_Area" localSheetId="21">'21 - SLP - koncové p - 21...'!$C$4:$Q$70,'21 - SLP - koncové p - 21...'!$C$76:$Q$94,'21 - SLP - koncové p - 21...'!$C$100:$Q$114</definedName>
    <definedName name="_xlnm.Print_Area" localSheetId="22">'22 - Medicinální ply - 22...'!$C$4:$Q$70,'22 - Medicinální ply - 22...'!$C$76:$Q$94,'22 - Medicinální ply - 22...'!$C$100:$Q$114</definedName>
    <definedName name="_xlnm.Print_Area" localSheetId="23">'23 - Lékařská techno - 23...'!$C$4:$Q$70,'23 - Lékařská techno - 23...'!$C$76:$Q$94,'23 - Lékařská techno - 23...'!$C$100:$Q$114</definedName>
    <definedName name="_xlnm.Print_Area" localSheetId="24">'24 - Komunikace - ne - 24...'!$C$4:$Q$70,'24 - Komunikace - ne - 24...'!$C$76:$Q$94,'24 - Komunikace - ne - 24...'!$C$100:$Q$114</definedName>
    <definedName name="_xlnm.Print_Area" localSheetId="0">'Rekapitulace stavby'!$C$4:$AP$70,'Rekapitulace stavby'!$C$76:$AP$116</definedName>
    <definedName name="_xlnm.Print_Area" localSheetId="25">'VORN - Vedlejší a os - VO...'!$C$4:$Q$70,'VORN - Vedlejší a os - VO...'!$C$76:$Q$98,'VORN - Vedlejší a os - VO...'!$C$104:$Q$136</definedName>
  </definedNames>
  <calcPr calcId="162913"/>
</workbook>
</file>

<file path=xl/calcChain.xml><?xml version="1.0" encoding="utf-8"?>
<calcChain xmlns="http://schemas.openxmlformats.org/spreadsheetml/2006/main">
  <c r="BK116" i="25" l="1"/>
  <c r="AA116" i="25"/>
  <c r="Y116" i="25"/>
  <c r="W116" i="25"/>
  <c r="BL457" i="2" l="1"/>
  <c r="Z457" i="2"/>
  <c r="AB457" i="2"/>
  <c r="X457" i="2"/>
  <c r="K459" i="2" l="1"/>
  <c r="AB459" i="2" s="1"/>
  <c r="BJ459" i="2"/>
  <c r="BI459" i="2"/>
  <c r="BH459" i="2"/>
  <c r="BG459" i="2"/>
  <c r="N298" i="2"/>
  <c r="K458" i="2"/>
  <c r="Z459" i="2" l="1"/>
  <c r="BL459" i="2"/>
  <c r="N459" i="2"/>
  <c r="BF459" i="2" s="1"/>
  <c r="X459" i="2"/>
  <c r="BJ458" i="2"/>
  <c r="BI458" i="2"/>
  <c r="BH458" i="2"/>
  <c r="BG458" i="2"/>
  <c r="Z458" i="2"/>
  <c r="BL458" i="2"/>
  <c r="BL203" i="2"/>
  <c r="BJ203" i="2"/>
  <c r="BI203" i="2"/>
  <c r="BH203" i="2"/>
  <c r="BG203" i="2"/>
  <c r="AB203" i="2"/>
  <c r="Z203" i="2"/>
  <c r="X203" i="2"/>
  <c r="N203" i="2"/>
  <c r="BF203" i="2" s="1"/>
  <c r="BL204" i="2"/>
  <c r="BJ204" i="2"/>
  <c r="BI204" i="2"/>
  <c r="BH204" i="2"/>
  <c r="BG204" i="2"/>
  <c r="AB204" i="2"/>
  <c r="Z204" i="2"/>
  <c r="X204" i="2"/>
  <c r="N204" i="2"/>
  <c r="BF204" i="2" s="1"/>
  <c r="BL205" i="2"/>
  <c r="BJ205" i="2"/>
  <c r="BI205" i="2"/>
  <c r="BH205" i="2"/>
  <c r="BG205" i="2"/>
  <c r="AB205" i="2"/>
  <c r="Z205" i="2"/>
  <c r="X205" i="2"/>
  <c r="N205" i="2"/>
  <c r="BF205" i="2" s="1"/>
  <c r="BL208" i="2"/>
  <c r="BJ208" i="2"/>
  <c r="BI208" i="2"/>
  <c r="BH208" i="2"/>
  <c r="BG208" i="2"/>
  <c r="AB208" i="2"/>
  <c r="Z208" i="2"/>
  <c r="X208" i="2"/>
  <c r="N208" i="2"/>
  <c r="BF208" i="2" s="1"/>
  <c r="N199" i="2"/>
  <c r="BF199" i="2" s="1"/>
  <c r="X199" i="2"/>
  <c r="Z199" i="2"/>
  <c r="AB199" i="2"/>
  <c r="BG199" i="2"/>
  <c r="BH199" i="2"/>
  <c r="BI199" i="2"/>
  <c r="BJ199" i="2"/>
  <c r="BL199" i="2"/>
  <c r="N170" i="2"/>
  <c r="BF170" i="2" s="1"/>
  <c r="X170" i="2"/>
  <c r="Z170" i="2"/>
  <c r="AB170" i="2"/>
  <c r="BG170" i="2"/>
  <c r="BH170" i="2"/>
  <c r="BI170" i="2"/>
  <c r="BJ170" i="2"/>
  <c r="BL170" i="2"/>
  <c r="BL200" i="2"/>
  <c r="BJ200" i="2"/>
  <c r="BI200" i="2"/>
  <c r="BH200" i="2"/>
  <c r="BG200" i="2"/>
  <c r="AB200" i="2"/>
  <c r="Z200" i="2"/>
  <c r="X200" i="2"/>
  <c r="N200" i="2"/>
  <c r="BF200" i="2" s="1"/>
  <c r="BL195" i="2"/>
  <c r="BJ195" i="2"/>
  <c r="BI195" i="2"/>
  <c r="BH195" i="2"/>
  <c r="BG195" i="2"/>
  <c r="AB195" i="2"/>
  <c r="Z195" i="2"/>
  <c r="X195" i="2"/>
  <c r="N195" i="2"/>
  <c r="BF195" i="2" s="1"/>
  <c r="BL189" i="2"/>
  <c r="BJ189" i="2"/>
  <c r="BI189" i="2"/>
  <c r="BH189" i="2"/>
  <c r="BG189" i="2"/>
  <c r="AB189" i="2"/>
  <c r="Z189" i="2"/>
  <c r="X189" i="2"/>
  <c r="N189" i="2"/>
  <c r="BF189" i="2" s="1"/>
  <c r="BL188" i="2"/>
  <c r="BJ188" i="2"/>
  <c r="BI188" i="2"/>
  <c r="BH188" i="2"/>
  <c r="BG188" i="2"/>
  <c r="AB188" i="2"/>
  <c r="Z188" i="2"/>
  <c r="X188" i="2"/>
  <c r="N188" i="2"/>
  <c r="BF188" i="2" s="1"/>
  <c r="BL184" i="2"/>
  <c r="BJ184" i="2"/>
  <c r="BI184" i="2"/>
  <c r="BH184" i="2"/>
  <c r="BG184" i="2"/>
  <c r="AB184" i="2"/>
  <c r="Z184" i="2"/>
  <c r="X184" i="2"/>
  <c r="N184" i="2"/>
  <c r="BF184" i="2" s="1"/>
  <c r="BL183" i="2"/>
  <c r="BJ183" i="2"/>
  <c r="BI183" i="2"/>
  <c r="BH183" i="2"/>
  <c r="BG183" i="2"/>
  <c r="AB183" i="2"/>
  <c r="Z183" i="2"/>
  <c r="X183" i="2"/>
  <c r="N183" i="2"/>
  <c r="BF183" i="2" s="1"/>
  <c r="BL176" i="2"/>
  <c r="BJ176" i="2"/>
  <c r="BI176" i="2"/>
  <c r="BH176" i="2"/>
  <c r="BG176" i="2"/>
  <c r="AB176" i="2"/>
  <c r="Z176" i="2"/>
  <c r="X176" i="2"/>
  <c r="N176" i="2"/>
  <c r="BF176" i="2" s="1"/>
  <c r="K213" i="2"/>
  <c r="K214" i="2"/>
  <c r="K215" i="2"/>
  <c r="K218" i="2"/>
  <c r="N218" i="2" s="1"/>
  <c r="BF218" i="2" s="1"/>
  <c r="K220" i="2"/>
  <c r="K221" i="2" s="1"/>
  <c r="N212" i="2"/>
  <c r="BF212" i="2" s="1"/>
  <c r="X212" i="2"/>
  <c r="Z212" i="2"/>
  <c r="AB212" i="2"/>
  <c r="BG212" i="2"/>
  <c r="BH212" i="2"/>
  <c r="BI212" i="2"/>
  <c r="BJ212" i="2"/>
  <c r="BL212" i="2"/>
  <c r="N217" i="2"/>
  <c r="BF217" i="2" s="1"/>
  <c r="X217" i="2"/>
  <c r="Z217" i="2"/>
  <c r="AB217" i="2"/>
  <c r="BG217" i="2"/>
  <c r="BH217" i="2"/>
  <c r="BI217" i="2"/>
  <c r="BJ217" i="2"/>
  <c r="BL217" i="2"/>
  <c r="BG218" i="2"/>
  <c r="BH218" i="2"/>
  <c r="BI218" i="2"/>
  <c r="BJ218" i="2"/>
  <c r="N219" i="2"/>
  <c r="BF219" i="2" s="1"/>
  <c r="X219" i="2"/>
  <c r="Z219" i="2"/>
  <c r="AB219" i="2"/>
  <c r="BG219" i="2"/>
  <c r="BH219" i="2"/>
  <c r="BI219" i="2"/>
  <c r="BJ219" i="2"/>
  <c r="BL219" i="2"/>
  <c r="N222" i="2"/>
  <c r="BF222" i="2" s="1"/>
  <c r="X222" i="2"/>
  <c r="Z222" i="2"/>
  <c r="AB222" i="2"/>
  <c r="BG222" i="2"/>
  <c r="BH222" i="2"/>
  <c r="BI222" i="2"/>
  <c r="BJ222" i="2"/>
  <c r="BL222" i="2"/>
  <c r="N225" i="2"/>
  <c r="BF225" i="2" s="1"/>
  <c r="X225" i="2"/>
  <c r="Z225" i="2"/>
  <c r="AB225" i="2"/>
  <c r="BG225" i="2"/>
  <c r="BH225" i="2"/>
  <c r="BI225" i="2"/>
  <c r="BJ225" i="2"/>
  <c r="BL225" i="2"/>
  <c r="N233" i="2"/>
  <c r="BF233" i="2" s="1"/>
  <c r="X233" i="2"/>
  <c r="Z233" i="2"/>
  <c r="AB233" i="2"/>
  <c r="BG233" i="2"/>
  <c r="BH233" i="2"/>
  <c r="BI233" i="2"/>
  <c r="BJ233" i="2"/>
  <c r="BL233" i="2"/>
  <c r="X298" i="2"/>
  <c r="Z298" i="2"/>
  <c r="AB298" i="2"/>
  <c r="BF298" i="2"/>
  <c r="BG298" i="2"/>
  <c r="BH298" i="2"/>
  <c r="BI298" i="2"/>
  <c r="BJ298" i="2"/>
  <c r="BL298" i="2"/>
  <c r="AB458" i="2" l="1"/>
  <c r="N458" i="2"/>
  <c r="BF458" i="2" s="1"/>
  <c r="X458" i="2"/>
  <c r="K211" i="2"/>
  <c r="K216" i="2"/>
  <c r="Z218" i="2"/>
  <c r="AB218" i="2"/>
  <c r="BL218" i="2"/>
  <c r="X218" i="2"/>
  <c r="BL905" i="2"/>
  <c r="BJ905" i="2"/>
  <c r="BI905" i="2"/>
  <c r="BH905" i="2"/>
  <c r="BG905" i="2"/>
  <c r="AB905" i="2"/>
  <c r="Z905" i="2"/>
  <c r="X905" i="2"/>
  <c r="N905" i="2"/>
  <c r="BF905" i="2" s="1"/>
  <c r="BL904" i="2"/>
  <c r="BJ904" i="2"/>
  <c r="BI904" i="2"/>
  <c r="BH904" i="2"/>
  <c r="BG904" i="2"/>
  <c r="AB904" i="2"/>
  <c r="Z904" i="2"/>
  <c r="X904" i="2"/>
  <c r="N904" i="2"/>
  <c r="BF904" i="2" s="1"/>
  <c r="BL903" i="2"/>
  <c r="BJ903" i="2"/>
  <c r="BI903" i="2"/>
  <c r="BH903" i="2"/>
  <c r="BG903" i="2"/>
  <c r="AB903" i="2"/>
  <c r="Z903" i="2"/>
  <c r="X903" i="2"/>
  <c r="N903" i="2"/>
  <c r="BF903" i="2" s="1"/>
  <c r="BL902" i="2"/>
  <c r="BJ902" i="2"/>
  <c r="BI902" i="2"/>
  <c r="BH902" i="2"/>
  <c r="BG902" i="2"/>
  <c r="AB902" i="2"/>
  <c r="Z902" i="2"/>
  <c r="X902" i="2"/>
  <c r="N902" i="2"/>
  <c r="BF902" i="2" s="1"/>
  <c r="BL901" i="2"/>
  <c r="BJ901" i="2"/>
  <c r="BI901" i="2"/>
  <c r="BH901" i="2"/>
  <c r="BG901" i="2"/>
  <c r="AB901" i="2"/>
  <c r="Z901" i="2"/>
  <c r="X901" i="2"/>
  <c r="N901" i="2"/>
  <c r="BF901" i="2" s="1"/>
  <c r="BL900" i="2"/>
  <c r="BJ900" i="2"/>
  <c r="BI900" i="2"/>
  <c r="BH900" i="2"/>
  <c r="BG900" i="2"/>
  <c r="AB900" i="2"/>
  <c r="Z900" i="2"/>
  <c r="X900" i="2"/>
  <c r="N900" i="2"/>
  <c r="BF900" i="2" s="1"/>
  <c r="K164" i="2"/>
  <c r="K165" i="2" s="1"/>
  <c r="K161" i="2" s="1"/>
  <c r="K157" i="2"/>
  <c r="K160" i="2" s="1"/>
  <c r="K155" i="2" s="1"/>
  <c r="K145" i="2"/>
  <c r="K148" i="2" s="1"/>
  <c r="K143" i="2" s="1"/>
  <c r="K149" i="2" s="1"/>
  <c r="BL896" i="2" l="1"/>
  <c r="BL895" i="2" s="1"/>
  <c r="BJ896" i="2"/>
  <c r="BI896" i="2"/>
  <c r="BH896" i="2"/>
  <c r="BG896" i="2"/>
  <c r="AB896" i="2"/>
  <c r="AB895" i="2" s="1"/>
  <c r="Z896" i="2"/>
  <c r="Z895" i="2" s="1"/>
  <c r="X896" i="2"/>
  <c r="X895" i="2" s="1"/>
  <c r="BL894" i="2"/>
  <c r="BJ894" i="2"/>
  <c r="BI894" i="2"/>
  <c r="BH894" i="2"/>
  <c r="BG894" i="2"/>
  <c r="AB894" i="2"/>
  <c r="Z894" i="2"/>
  <c r="X894" i="2"/>
  <c r="BL890" i="2"/>
  <c r="BJ890" i="2"/>
  <c r="BI890" i="2"/>
  <c r="BH890" i="2"/>
  <c r="BG890" i="2"/>
  <c r="AB890" i="2"/>
  <c r="Z890" i="2"/>
  <c r="X890" i="2"/>
  <c r="BL885" i="2"/>
  <c r="BJ885" i="2"/>
  <c r="BI885" i="2"/>
  <c r="BH885" i="2"/>
  <c r="BG885" i="2"/>
  <c r="AB885" i="2"/>
  <c r="Z885" i="2"/>
  <c r="X885" i="2"/>
  <c r="BL878" i="2"/>
  <c r="BL877" i="2" s="1"/>
  <c r="N877" i="2" s="1"/>
  <c r="N112" i="2" s="1"/>
  <c r="BJ878" i="2"/>
  <c r="BI878" i="2"/>
  <c r="BH878" i="2"/>
  <c r="BG878" i="2"/>
  <c r="AB878" i="2"/>
  <c r="AB877" i="2" s="1"/>
  <c r="Z878" i="2"/>
  <c r="Z877" i="2" s="1"/>
  <c r="X878" i="2"/>
  <c r="X877" i="2" s="1"/>
  <c r="BL876" i="2"/>
  <c r="BJ876" i="2"/>
  <c r="BI876" i="2"/>
  <c r="BH876" i="2"/>
  <c r="BG876" i="2"/>
  <c r="AB876" i="2"/>
  <c r="Z876" i="2"/>
  <c r="X876" i="2"/>
  <c r="BL875" i="2"/>
  <c r="BJ875" i="2"/>
  <c r="BI875" i="2"/>
  <c r="BH875" i="2"/>
  <c r="BG875" i="2"/>
  <c r="AB875" i="2"/>
  <c r="Z875" i="2"/>
  <c r="X875" i="2"/>
  <c r="BL874" i="2"/>
  <c r="BJ874" i="2"/>
  <c r="BI874" i="2"/>
  <c r="BH874" i="2"/>
  <c r="BG874" i="2"/>
  <c r="AB874" i="2"/>
  <c r="Z874" i="2"/>
  <c r="X874" i="2"/>
  <c r="BL873" i="2"/>
  <c r="BJ873" i="2"/>
  <c r="BI873" i="2"/>
  <c r="BH873" i="2"/>
  <c r="BG873" i="2"/>
  <c r="AB873" i="2"/>
  <c r="Z873" i="2"/>
  <c r="X873" i="2"/>
  <c r="BL872" i="2"/>
  <c r="BJ872" i="2"/>
  <c r="BI872" i="2"/>
  <c r="BH872" i="2"/>
  <c r="BG872" i="2"/>
  <c r="AB872" i="2"/>
  <c r="Z872" i="2"/>
  <c r="X872" i="2"/>
  <c r="BL871" i="2"/>
  <c r="BJ871" i="2"/>
  <c r="BI871" i="2"/>
  <c r="BH871" i="2"/>
  <c r="BG871" i="2"/>
  <c r="AB871" i="2"/>
  <c r="Z871" i="2"/>
  <c r="X871" i="2"/>
  <c r="BL870" i="2"/>
  <c r="BJ870" i="2"/>
  <c r="BI870" i="2"/>
  <c r="BH870" i="2"/>
  <c r="BG870" i="2"/>
  <c r="AB870" i="2"/>
  <c r="Z870" i="2"/>
  <c r="X870" i="2"/>
  <c r="BL869" i="2"/>
  <c r="BJ869" i="2"/>
  <c r="BI869" i="2"/>
  <c r="BH869" i="2"/>
  <c r="BG869" i="2"/>
  <c r="AB869" i="2"/>
  <c r="Z869" i="2"/>
  <c r="X869" i="2"/>
  <c r="BL867" i="2"/>
  <c r="BJ867" i="2"/>
  <c r="BI867" i="2"/>
  <c r="BH867" i="2"/>
  <c r="BG867" i="2"/>
  <c r="AB867" i="2"/>
  <c r="Z867" i="2"/>
  <c r="X867" i="2"/>
  <c r="BL866" i="2"/>
  <c r="BJ866" i="2"/>
  <c r="BI866" i="2"/>
  <c r="BH866" i="2"/>
  <c r="BG866" i="2"/>
  <c r="AB866" i="2"/>
  <c r="Z866" i="2"/>
  <c r="X866" i="2"/>
  <c r="BL860" i="2"/>
  <c r="BJ860" i="2"/>
  <c r="BI860" i="2"/>
  <c r="BH860" i="2"/>
  <c r="BG860" i="2"/>
  <c r="AB860" i="2"/>
  <c r="Z860" i="2"/>
  <c r="X860" i="2"/>
  <c r="BL859" i="2"/>
  <c r="BJ859" i="2"/>
  <c r="BI859" i="2"/>
  <c r="BH859" i="2"/>
  <c r="BG859" i="2"/>
  <c r="AB859" i="2"/>
  <c r="Z859" i="2"/>
  <c r="X859" i="2"/>
  <c r="BL858" i="2"/>
  <c r="BJ858" i="2"/>
  <c r="BI858" i="2"/>
  <c r="BH858" i="2"/>
  <c r="BG858" i="2"/>
  <c r="AB858" i="2"/>
  <c r="Z858" i="2"/>
  <c r="X858" i="2"/>
  <c r="BL857" i="2"/>
  <c r="BJ857" i="2"/>
  <c r="BI857" i="2"/>
  <c r="BH857" i="2"/>
  <c r="BG857" i="2"/>
  <c r="AB857" i="2"/>
  <c r="Z857" i="2"/>
  <c r="X857" i="2"/>
  <c r="BL856" i="2"/>
  <c r="BJ856" i="2"/>
  <c r="BI856" i="2"/>
  <c r="BH856" i="2"/>
  <c r="BG856" i="2"/>
  <c r="AB856" i="2"/>
  <c r="Z856" i="2"/>
  <c r="X856" i="2"/>
  <c r="BL854" i="2"/>
  <c r="BJ854" i="2"/>
  <c r="BI854" i="2"/>
  <c r="BH854" i="2"/>
  <c r="BG854" i="2"/>
  <c r="AB854" i="2"/>
  <c r="Z854" i="2"/>
  <c r="X854" i="2"/>
  <c r="BL853" i="2"/>
  <c r="BJ853" i="2"/>
  <c r="BI853" i="2"/>
  <c r="BH853" i="2"/>
  <c r="BG853" i="2"/>
  <c r="AB853" i="2"/>
  <c r="Z853" i="2"/>
  <c r="X853" i="2"/>
  <c r="BL852" i="2"/>
  <c r="BJ852" i="2"/>
  <c r="BI852" i="2"/>
  <c r="BH852" i="2"/>
  <c r="BG852" i="2"/>
  <c r="AB852" i="2"/>
  <c r="Z852" i="2"/>
  <c r="X852" i="2"/>
  <c r="BL851" i="2"/>
  <c r="BJ851" i="2"/>
  <c r="BI851" i="2"/>
  <c r="BH851" i="2"/>
  <c r="BG851" i="2"/>
  <c r="AB851" i="2"/>
  <c r="Z851" i="2"/>
  <c r="X851" i="2"/>
  <c r="BL850" i="2"/>
  <c r="BJ850" i="2"/>
  <c r="BI850" i="2"/>
  <c r="BH850" i="2"/>
  <c r="BG850" i="2"/>
  <c r="AB850" i="2"/>
  <c r="Z850" i="2"/>
  <c r="X850" i="2"/>
  <c r="BL844" i="2"/>
  <c r="BJ844" i="2"/>
  <c r="BI844" i="2"/>
  <c r="BH844" i="2"/>
  <c r="BG844" i="2"/>
  <c r="AB844" i="2"/>
  <c r="Z844" i="2"/>
  <c r="X844" i="2"/>
  <c r="BL843" i="2"/>
  <c r="BJ843" i="2"/>
  <c r="BI843" i="2"/>
  <c r="BH843" i="2"/>
  <c r="BG843" i="2"/>
  <c r="AB843" i="2"/>
  <c r="Z843" i="2"/>
  <c r="X843" i="2"/>
  <c r="BL842" i="2"/>
  <c r="BJ842" i="2"/>
  <c r="BI842" i="2"/>
  <c r="BH842" i="2"/>
  <c r="BG842" i="2"/>
  <c r="AB842" i="2"/>
  <c r="Z842" i="2"/>
  <c r="X842" i="2"/>
  <c r="BL836" i="2"/>
  <c r="BJ836" i="2"/>
  <c r="BI836" i="2"/>
  <c r="BH836" i="2"/>
  <c r="BG836" i="2"/>
  <c r="AB836" i="2"/>
  <c r="Z836" i="2"/>
  <c r="X836" i="2"/>
  <c r="BL830" i="2"/>
  <c r="BJ830" i="2"/>
  <c r="BI830" i="2"/>
  <c r="BH830" i="2"/>
  <c r="BG830" i="2"/>
  <c r="AB830" i="2"/>
  <c r="Z830" i="2"/>
  <c r="X830" i="2"/>
  <c r="BL824" i="2"/>
  <c r="BJ824" i="2"/>
  <c r="BI824" i="2"/>
  <c r="BH824" i="2"/>
  <c r="BG824" i="2"/>
  <c r="AB824" i="2"/>
  <c r="Z824" i="2"/>
  <c r="X824" i="2"/>
  <c r="BL823" i="2"/>
  <c r="BJ823" i="2"/>
  <c r="BI823" i="2"/>
  <c r="BH823" i="2"/>
  <c r="BG823" i="2"/>
  <c r="AB823" i="2"/>
  <c r="Z823" i="2"/>
  <c r="X823" i="2"/>
  <c r="BL817" i="2"/>
  <c r="BJ817" i="2"/>
  <c r="BI817" i="2"/>
  <c r="BH817" i="2"/>
  <c r="BG817" i="2"/>
  <c r="AB817" i="2"/>
  <c r="Z817" i="2"/>
  <c r="X817" i="2"/>
  <c r="BL815" i="2"/>
  <c r="BJ815" i="2"/>
  <c r="BI815" i="2"/>
  <c r="BH815" i="2"/>
  <c r="BG815" i="2"/>
  <c r="AB815" i="2"/>
  <c r="Z815" i="2"/>
  <c r="X815" i="2"/>
  <c r="BL814" i="2"/>
  <c r="BJ814" i="2"/>
  <c r="BI814" i="2"/>
  <c r="BH814" i="2"/>
  <c r="BG814" i="2"/>
  <c r="AB814" i="2"/>
  <c r="Z814" i="2"/>
  <c r="X814" i="2"/>
  <c r="BL806" i="2"/>
  <c r="BJ806" i="2"/>
  <c r="BI806" i="2"/>
  <c r="BH806" i="2"/>
  <c r="BG806" i="2"/>
  <c r="AB806" i="2"/>
  <c r="Z806" i="2"/>
  <c r="X806" i="2"/>
  <c r="BL800" i="2"/>
  <c r="BJ800" i="2"/>
  <c r="BI800" i="2"/>
  <c r="BH800" i="2"/>
  <c r="BG800" i="2"/>
  <c r="AB800" i="2"/>
  <c r="Z800" i="2"/>
  <c r="X800" i="2"/>
  <c r="BL799" i="2"/>
  <c r="BJ799" i="2"/>
  <c r="BI799" i="2"/>
  <c r="BH799" i="2"/>
  <c r="BG799" i="2"/>
  <c r="AB799" i="2"/>
  <c r="Z799" i="2"/>
  <c r="X799" i="2"/>
  <c r="BL798" i="2"/>
  <c r="BJ798" i="2"/>
  <c r="BI798" i="2"/>
  <c r="BH798" i="2"/>
  <c r="BG798" i="2"/>
  <c r="AB798" i="2"/>
  <c r="Z798" i="2"/>
  <c r="X798" i="2"/>
  <c r="BL790" i="2"/>
  <c r="BJ790" i="2"/>
  <c r="BI790" i="2"/>
  <c r="BH790" i="2"/>
  <c r="BG790" i="2"/>
  <c r="AB790" i="2"/>
  <c r="Z790" i="2"/>
  <c r="X790" i="2"/>
  <c r="BL789" i="2"/>
  <c r="BJ789" i="2"/>
  <c r="BI789" i="2"/>
  <c r="BH789" i="2"/>
  <c r="BG789" i="2"/>
  <c r="AB789" i="2"/>
  <c r="Z789" i="2"/>
  <c r="X789" i="2"/>
  <c r="BL786" i="2"/>
  <c r="BJ786" i="2"/>
  <c r="BI786" i="2"/>
  <c r="BH786" i="2"/>
  <c r="BG786" i="2"/>
  <c r="AB786" i="2"/>
  <c r="Z786" i="2"/>
  <c r="X786" i="2"/>
  <c r="BL784" i="2"/>
  <c r="BJ784" i="2"/>
  <c r="BI784" i="2"/>
  <c r="BH784" i="2"/>
  <c r="BG784" i="2"/>
  <c r="AB784" i="2"/>
  <c r="Z784" i="2"/>
  <c r="X784" i="2"/>
  <c r="BL779" i="2"/>
  <c r="BJ779" i="2"/>
  <c r="BI779" i="2"/>
  <c r="BH779" i="2"/>
  <c r="BG779" i="2"/>
  <c r="AB779" i="2"/>
  <c r="Z779" i="2"/>
  <c r="X779" i="2"/>
  <c r="BL776" i="2"/>
  <c r="BJ776" i="2"/>
  <c r="BI776" i="2"/>
  <c r="BH776" i="2"/>
  <c r="BG776" i="2"/>
  <c r="AB776" i="2"/>
  <c r="Z776" i="2"/>
  <c r="X776" i="2"/>
  <c r="BL773" i="2"/>
  <c r="BJ773" i="2"/>
  <c r="BI773" i="2"/>
  <c r="BH773" i="2"/>
  <c r="BG773" i="2"/>
  <c r="AB773" i="2"/>
  <c r="Z773" i="2"/>
  <c r="X773" i="2"/>
  <c r="BL770" i="2"/>
  <c r="BJ770" i="2"/>
  <c r="BI770" i="2"/>
  <c r="BH770" i="2"/>
  <c r="BG770" i="2"/>
  <c r="AB770" i="2"/>
  <c r="Z770" i="2"/>
  <c r="X770" i="2"/>
  <c r="BL767" i="2"/>
  <c r="BJ767" i="2"/>
  <c r="BI767" i="2"/>
  <c r="BH767" i="2"/>
  <c r="BG767" i="2"/>
  <c r="AB767" i="2"/>
  <c r="Z767" i="2"/>
  <c r="X767" i="2"/>
  <c r="BL764" i="2"/>
  <c r="BJ764" i="2"/>
  <c r="BI764" i="2"/>
  <c r="BH764" i="2"/>
  <c r="BG764" i="2"/>
  <c r="AB764" i="2"/>
  <c r="Z764" i="2"/>
  <c r="X764" i="2"/>
  <c r="BL761" i="2"/>
  <c r="BJ761" i="2"/>
  <c r="BI761" i="2"/>
  <c r="BH761" i="2"/>
  <c r="BG761" i="2"/>
  <c r="AB761" i="2"/>
  <c r="Z761" i="2"/>
  <c r="X761" i="2"/>
  <c r="BL758" i="2"/>
  <c r="BJ758" i="2"/>
  <c r="BI758" i="2"/>
  <c r="BH758" i="2"/>
  <c r="BG758" i="2"/>
  <c r="AB758" i="2"/>
  <c r="Z758" i="2"/>
  <c r="X758" i="2"/>
  <c r="BL755" i="2"/>
  <c r="BJ755" i="2"/>
  <c r="BI755" i="2"/>
  <c r="BH755" i="2"/>
  <c r="BG755" i="2"/>
  <c r="AB755" i="2"/>
  <c r="Z755" i="2"/>
  <c r="X755" i="2"/>
  <c r="BL752" i="2"/>
  <c r="BJ752" i="2"/>
  <c r="BI752" i="2"/>
  <c r="BH752" i="2"/>
  <c r="BG752" i="2"/>
  <c r="AB752" i="2"/>
  <c r="Z752" i="2"/>
  <c r="X752" i="2"/>
  <c r="BL749" i="2"/>
  <c r="BJ749" i="2"/>
  <c r="BI749" i="2"/>
  <c r="BH749" i="2"/>
  <c r="BG749" i="2"/>
  <c r="AB749" i="2"/>
  <c r="Z749" i="2"/>
  <c r="X749" i="2"/>
  <c r="BL746" i="2"/>
  <c r="BJ746" i="2"/>
  <c r="BI746" i="2"/>
  <c r="BH746" i="2"/>
  <c r="BG746" i="2"/>
  <c r="AB746" i="2"/>
  <c r="Z746" i="2"/>
  <c r="X746" i="2"/>
  <c r="BL743" i="2"/>
  <c r="BJ743" i="2"/>
  <c r="BI743" i="2"/>
  <c r="BH743" i="2"/>
  <c r="BG743" i="2"/>
  <c r="AB743" i="2"/>
  <c r="Z743" i="2"/>
  <c r="X743" i="2"/>
  <c r="BL740" i="2"/>
  <c r="BJ740" i="2"/>
  <c r="BI740" i="2"/>
  <c r="BH740" i="2"/>
  <c r="BG740" i="2"/>
  <c r="AB740" i="2"/>
  <c r="Z740" i="2"/>
  <c r="X740" i="2"/>
  <c r="BL737" i="2"/>
  <c r="BJ737" i="2"/>
  <c r="BI737" i="2"/>
  <c r="BH737" i="2"/>
  <c r="BG737" i="2"/>
  <c r="AB737" i="2"/>
  <c r="Z737" i="2"/>
  <c r="X737" i="2"/>
  <c r="BL734" i="2"/>
  <c r="BJ734" i="2"/>
  <c r="BI734" i="2"/>
  <c r="BH734" i="2"/>
  <c r="BG734" i="2"/>
  <c r="AB734" i="2"/>
  <c r="Z734" i="2"/>
  <c r="X734" i="2"/>
  <c r="BL731" i="2"/>
  <c r="BJ731" i="2"/>
  <c r="BI731" i="2"/>
  <c r="BH731" i="2"/>
  <c r="BG731" i="2"/>
  <c r="AB731" i="2"/>
  <c r="Z731" i="2"/>
  <c r="X731" i="2"/>
  <c r="BL728" i="2"/>
  <c r="BJ728" i="2"/>
  <c r="BI728" i="2"/>
  <c r="BH728" i="2"/>
  <c r="BG728" i="2"/>
  <c r="AB728" i="2"/>
  <c r="Z728" i="2"/>
  <c r="X728" i="2"/>
  <c r="BL725" i="2"/>
  <c r="BJ725" i="2"/>
  <c r="BI725" i="2"/>
  <c r="BH725" i="2"/>
  <c r="BG725" i="2"/>
  <c r="AB725" i="2"/>
  <c r="Z725" i="2"/>
  <c r="X725" i="2"/>
  <c r="BL722" i="2"/>
  <c r="BJ722" i="2"/>
  <c r="BI722" i="2"/>
  <c r="BH722" i="2"/>
  <c r="BG722" i="2"/>
  <c r="AB722" i="2"/>
  <c r="Z722" i="2"/>
  <c r="X722" i="2"/>
  <c r="BL719" i="2"/>
  <c r="BJ719" i="2"/>
  <c r="BI719" i="2"/>
  <c r="BH719" i="2"/>
  <c r="BG719" i="2"/>
  <c r="AB719" i="2"/>
  <c r="Z719" i="2"/>
  <c r="X719" i="2"/>
  <c r="BL716" i="2"/>
  <c r="BJ716" i="2"/>
  <c r="BI716" i="2"/>
  <c r="BH716" i="2"/>
  <c r="BG716" i="2"/>
  <c r="AB716" i="2"/>
  <c r="Z716" i="2"/>
  <c r="X716" i="2"/>
  <c r="BL713" i="2"/>
  <c r="BJ713" i="2"/>
  <c r="BI713" i="2"/>
  <c r="BH713" i="2"/>
  <c r="BG713" i="2"/>
  <c r="AB713" i="2"/>
  <c r="Z713" i="2"/>
  <c r="X713" i="2"/>
  <c r="BL710" i="2"/>
  <c r="BJ710" i="2"/>
  <c r="BI710" i="2"/>
  <c r="BH710" i="2"/>
  <c r="BG710" i="2"/>
  <c r="AB710" i="2"/>
  <c r="Z710" i="2"/>
  <c r="X710" i="2"/>
  <c r="BL707" i="2"/>
  <c r="BJ707" i="2"/>
  <c r="BI707" i="2"/>
  <c r="BH707" i="2"/>
  <c r="BG707" i="2"/>
  <c r="AB707" i="2"/>
  <c r="Z707" i="2"/>
  <c r="X707" i="2"/>
  <c r="BL704" i="2"/>
  <c r="BJ704" i="2"/>
  <c r="BI704" i="2"/>
  <c r="BH704" i="2"/>
  <c r="BG704" i="2"/>
  <c r="AB704" i="2"/>
  <c r="Z704" i="2"/>
  <c r="X704" i="2"/>
  <c r="BL701" i="2"/>
  <c r="BJ701" i="2"/>
  <c r="BI701" i="2"/>
  <c r="BH701" i="2"/>
  <c r="BG701" i="2"/>
  <c r="AB701" i="2"/>
  <c r="Z701" i="2"/>
  <c r="X701" i="2"/>
  <c r="BL698" i="2"/>
  <c r="BJ698" i="2"/>
  <c r="BI698" i="2"/>
  <c r="BH698" i="2"/>
  <c r="BG698" i="2"/>
  <c r="AB698" i="2"/>
  <c r="Z698" i="2"/>
  <c r="X698" i="2"/>
  <c r="BL695" i="2"/>
  <c r="BJ695" i="2"/>
  <c r="BI695" i="2"/>
  <c r="BH695" i="2"/>
  <c r="BG695" i="2"/>
  <c r="AB695" i="2"/>
  <c r="Z695" i="2"/>
  <c r="X695" i="2"/>
  <c r="BL693" i="2"/>
  <c r="BJ693" i="2"/>
  <c r="BI693" i="2"/>
  <c r="BH693" i="2"/>
  <c r="BG693" i="2"/>
  <c r="AB693" i="2"/>
  <c r="Z693" i="2"/>
  <c r="X693" i="2"/>
  <c r="BL692" i="2"/>
  <c r="BJ692" i="2"/>
  <c r="BI692" i="2"/>
  <c r="BH692" i="2"/>
  <c r="BG692" i="2"/>
  <c r="AB692" i="2"/>
  <c r="Z692" i="2"/>
  <c r="X692" i="2"/>
  <c r="BL691" i="2"/>
  <c r="BJ691" i="2"/>
  <c r="BI691" i="2"/>
  <c r="BH691" i="2"/>
  <c r="BG691" i="2"/>
  <c r="AB691" i="2"/>
  <c r="Z691" i="2"/>
  <c r="X691" i="2"/>
  <c r="BL690" i="2"/>
  <c r="BJ690" i="2"/>
  <c r="BI690" i="2"/>
  <c r="BH690" i="2"/>
  <c r="BG690" i="2"/>
  <c r="AB690" i="2"/>
  <c r="Z690" i="2"/>
  <c r="X690" i="2"/>
  <c r="BL689" i="2"/>
  <c r="BJ689" i="2"/>
  <c r="BI689" i="2"/>
  <c r="BH689" i="2"/>
  <c r="BG689" i="2"/>
  <c r="AB689" i="2"/>
  <c r="Z689" i="2"/>
  <c r="X689" i="2"/>
  <c r="BL688" i="2"/>
  <c r="BJ688" i="2"/>
  <c r="BI688" i="2"/>
  <c r="BH688" i="2"/>
  <c r="BG688" i="2"/>
  <c r="AB688" i="2"/>
  <c r="Z688" i="2"/>
  <c r="X688" i="2"/>
  <c r="BL687" i="2"/>
  <c r="BJ687" i="2"/>
  <c r="BI687" i="2"/>
  <c r="BH687" i="2"/>
  <c r="BG687" i="2"/>
  <c r="AB687" i="2"/>
  <c r="Z687" i="2"/>
  <c r="X687" i="2"/>
  <c r="BL686" i="2"/>
  <c r="BJ686" i="2"/>
  <c r="BI686" i="2"/>
  <c r="BH686" i="2"/>
  <c r="BG686" i="2"/>
  <c r="AB686" i="2"/>
  <c r="Z686" i="2"/>
  <c r="X686" i="2"/>
  <c r="BL685" i="2"/>
  <c r="BJ685" i="2"/>
  <c r="BI685" i="2"/>
  <c r="BH685" i="2"/>
  <c r="BG685" i="2"/>
  <c r="AB685" i="2"/>
  <c r="Z685" i="2"/>
  <c r="X685" i="2"/>
  <c r="BL684" i="2"/>
  <c r="BJ684" i="2"/>
  <c r="BI684" i="2"/>
  <c r="BH684" i="2"/>
  <c r="BG684" i="2"/>
  <c r="AB684" i="2"/>
  <c r="Z684" i="2"/>
  <c r="X684" i="2"/>
  <c r="BL683" i="2"/>
  <c r="BJ683" i="2"/>
  <c r="BI683" i="2"/>
  <c r="BH683" i="2"/>
  <c r="BG683" i="2"/>
  <c r="AB683" i="2"/>
  <c r="Z683" i="2"/>
  <c r="X683" i="2"/>
  <c r="BL682" i="2"/>
  <c r="BJ682" i="2"/>
  <c r="BI682" i="2"/>
  <c r="BH682" i="2"/>
  <c r="BG682" i="2"/>
  <c r="AB682" i="2"/>
  <c r="Z682" i="2"/>
  <c r="X682" i="2"/>
  <c r="BL681" i="2"/>
  <c r="BJ681" i="2"/>
  <c r="BI681" i="2"/>
  <c r="BH681" i="2"/>
  <c r="BG681" i="2"/>
  <c r="AB681" i="2"/>
  <c r="Z681" i="2"/>
  <c r="X681" i="2"/>
  <c r="BL680" i="2"/>
  <c r="BJ680" i="2"/>
  <c r="BI680" i="2"/>
  <c r="BH680" i="2"/>
  <c r="BG680" i="2"/>
  <c r="AB680" i="2"/>
  <c r="Z680" i="2"/>
  <c r="X680" i="2"/>
  <c r="BL679" i="2"/>
  <c r="BJ679" i="2"/>
  <c r="BI679" i="2"/>
  <c r="BH679" i="2"/>
  <c r="BG679" i="2"/>
  <c r="AB679" i="2"/>
  <c r="Z679" i="2"/>
  <c r="X679" i="2"/>
  <c r="BL678" i="2"/>
  <c r="BJ678" i="2"/>
  <c r="BI678" i="2"/>
  <c r="BH678" i="2"/>
  <c r="BG678" i="2"/>
  <c r="AB678" i="2"/>
  <c r="Z678" i="2"/>
  <c r="X678" i="2"/>
  <c r="BL677" i="2"/>
  <c r="BJ677" i="2"/>
  <c r="BI677" i="2"/>
  <c r="BH677" i="2"/>
  <c r="BG677" i="2"/>
  <c r="AB677" i="2"/>
  <c r="Z677" i="2"/>
  <c r="X677" i="2"/>
  <c r="BL676" i="2"/>
  <c r="BJ676" i="2"/>
  <c r="BI676" i="2"/>
  <c r="BH676" i="2"/>
  <c r="BG676" i="2"/>
  <c r="AB676" i="2"/>
  <c r="Z676" i="2"/>
  <c r="X676" i="2"/>
  <c r="BL675" i="2"/>
  <c r="BJ675" i="2"/>
  <c r="BI675" i="2"/>
  <c r="BH675" i="2"/>
  <c r="BG675" i="2"/>
  <c r="AB675" i="2"/>
  <c r="Z675" i="2"/>
  <c r="X675" i="2"/>
  <c r="BL674" i="2"/>
  <c r="BJ674" i="2"/>
  <c r="BI674" i="2"/>
  <c r="BH674" i="2"/>
  <c r="BG674" i="2"/>
  <c r="AB674" i="2"/>
  <c r="Z674" i="2"/>
  <c r="X674" i="2"/>
  <c r="BL673" i="2"/>
  <c r="BJ673" i="2"/>
  <c r="BI673" i="2"/>
  <c r="BH673" i="2"/>
  <c r="BG673" i="2"/>
  <c r="AB673" i="2"/>
  <c r="Z673" i="2"/>
  <c r="X673" i="2"/>
  <c r="BL672" i="2"/>
  <c r="BJ672" i="2"/>
  <c r="BI672" i="2"/>
  <c r="BH672" i="2"/>
  <c r="BG672" i="2"/>
  <c r="AB672" i="2"/>
  <c r="Z672" i="2"/>
  <c r="X672" i="2"/>
  <c r="BL671" i="2"/>
  <c r="BJ671" i="2"/>
  <c r="BI671" i="2"/>
  <c r="BH671" i="2"/>
  <c r="BG671" i="2"/>
  <c r="AB671" i="2"/>
  <c r="Z671" i="2"/>
  <c r="X671" i="2"/>
  <c r="BL670" i="2"/>
  <c r="BJ670" i="2"/>
  <c r="BI670" i="2"/>
  <c r="BH670" i="2"/>
  <c r="BG670" i="2"/>
  <c r="AB670" i="2"/>
  <c r="Z670" i="2"/>
  <c r="X670" i="2"/>
  <c r="BL669" i="2"/>
  <c r="BJ669" i="2"/>
  <c r="BI669" i="2"/>
  <c r="BH669" i="2"/>
  <c r="BG669" i="2"/>
  <c r="AB669" i="2"/>
  <c r="Z669" i="2"/>
  <c r="X669" i="2"/>
  <c r="BL668" i="2"/>
  <c r="BJ668" i="2"/>
  <c r="BI668" i="2"/>
  <c r="BH668" i="2"/>
  <c r="BG668" i="2"/>
  <c r="AB668" i="2"/>
  <c r="Z668" i="2"/>
  <c r="X668" i="2"/>
  <c r="BL667" i="2"/>
  <c r="BJ667" i="2"/>
  <c r="BI667" i="2"/>
  <c r="BH667" i="2"/>
  <c r="BG667" i="2"/>
  <c r="AB667" i="2"/>
  <c r="Z667" i="2"/>
  <c r="X667" i="2"/>
  <c r="BL666" i="2"/>
  <c r="BJ666" i="2"/>
  <c r="BI666" i="2"/>
  <c r="BH666" i="2"/>
  <c r="BG666" i="2"/>
  <c r="AB666" i="2"/>
  <c r="Z666" i="2"/>
  <c r="X666" i="2"/>
  <c r="BL665" i="2"/>
  <c r="BJ665" i="2"/>
  <c r="BI665" i="2"/>
  <c r="BH665" i="2"/>
  <c r="BG665" i="2"/>
  <c r="AB665" i="2"/>
  <c r="Z665" i="2"/>
  <c r="X665" i="2"/>
  <c r="BL664" i="2"/>
  <c r="BJ664" i="2"/>
  <c r="BI664" i="2"/>
  <c r="BH664" i="2"/>
  <c r="BG664" i="2"/>
  <c r="AB664" i="2"/>
  <c r="Z664" i="2"/>
  <c r="X664" i="2"/>
  <c r="BL663" i="2"/>
  <c r="BJ663" i="2"/>
  <c r="BI663" i="2"/>
  <c r="BH663" i="2"/>
  <c r="BG663" i="2"/>
  <c r="AB663" i="2"/>
  <c r="Z663" i="2"/>
  <c r="X663" i="2"/>
  <c r="BL662" i="2"/>
  <c r="BJ662" i="2"/>
  <c r="BI662" i="2"/>
  <c r="BH662" i="2"/>
  <c r="BG662" i="2"/>
  <c r="AB662" i="2"/>
  <c r="Z662" i="2"/>
  <c r="X662" i="2"/>
  <c r="BL661" i="2"/>
  <c r="BJ661" i="2"/>
  <c r="BI661" i="2"/>
  <c r="BH661" i="2"/>
  <c r="BG661" i="2"/>
  <c r="AB661" i="2"/>
  <c r="Z661" i="2"/>
  <c r="X661" i="2"/>
  <c r="BL660" i="2"/>
  <c r="BJ660" i="2"/>
  <c r="BI660" i="2"/>
  <c r="BH660" i="2"/>
  <c r="BG660" i="2"/>
  <c r="AB660" i="2"/>
  <c r="Z660" i="2"/>
  <c r="X660" i="2"/>
  <c r="BL659" i="2"/>
  <c r="BJ659" i="2"/>
  <c r="BI659" i="2"/>
  <c r="BH659" i="2"/>
  <c r="BG659" i="2"/>
  <c r="AB659" i="2"/>
  <c r="Z659" i="2"/>
  <c r="X659" i="2"/>
  <c r="BL658" i="2"/>
  <c r="BJ658" i="2"/>
  <c r="BI658" i="2"/>
  <c r="BH658" i="2"/>
  <c r="BG658" i="2"/>
  <c r="AB658" i="2"/>
  <c r="Z658" i="2"/>
  <c r="X658" i="2"/>
  <c r="BL657" i="2"/>
  <c r="BJ657" i="2"/>
  <c r="BI657" i="2"/>
  <c r="BH657" i="2"/>
  <c r="BG657" i="2"/>
  <c r="AB657" i="2"/>
  <c r="Z657" i="2"/>
  <c r="X657" i="2"/>
  <c r="BL656" i="2"/>
  <c r="BJ656" i="2"/>
  <c r="BI656" i="2"/>
  <c r="BH656" i="2"/>
  <c r="BG656" i="2"/>
  <c r="AB656" i="2"/>
  <c r="Z656" i="2"/>
  <c r="X656" i="2"/>
  <c r="BL655" i="2"/>
  <c r="BJ655" i="2"/>
  <c r="BI655" i="2"/>
  <c r="BH655" i="2"/>
  <c r="BG655" i="2"/>
  <c r="AB655" i="2"/>
  <c r="Z655" i="2"/>
  <c r="X655" i="2"/>
  <c r="BL654" i="2"/>
  <c r="BJ654" i="2"/>
  <c r="BI654" i="2"/>
  <c r="BH654" i="2"/>
  <c r="BG654" i="2"/>
  <c r="AB654" i="2"/>
  <c r="Z654" i="2"/>
  <c r="X654" i="2"/>
  <c r="BL653" i="2"/>
  <c r="BJ653" i="2"/>
  <c r="BI653" i="2"/>
  <c r="BH653" i="2"/>
  <c r="BG653" i="2"/>
  <c r="AB653" i="2"/>
  <c r="Z653" i="2"/>
  <c r="X653" i="2"/>
  <c r="BL652" i="2"/>
  <c r="BJ652" i="2"/>
  <c r="BI652" i="2"/>
  <c r="BH652" i="2"/>
  <c r="BG652" i="2"/>
  <c r="AB652" i="2"/>
  <c r="Z652" i="2"/>
  <c r="X652" i="2"/>
  <c r="BL651" i="2"/>
  <c r="BJ651" i="2"/>
  <c r="BI651" i="2"/>
  <c r="BH651" i="2"/>
  <c r="BG651" i="2"/>
  <c r="AB651" i="2"/>
  <c r="Z651" i="2"/>
  <c r="X651" i="2"/>
  <c r="BL650" i="2"/>
  <c r="BJ650" i="2"/>
  <c r="BI650" i="2"/>
  <c r="BH650" i="2"/>
  <c r="BG650" i="2"/>
  <c r="AB650" i="2"/>
  <c r="Z650" i="2"/>
  <c r="X650" i="2"/>
  <c r="BL649" i="2"/>
  <c r="BJ649" i="2"/>
  <c r="BI649" i="2"/>
  <c r="BH649" i="2"/>
  <c r="BG649" i="2"/>
  <c r="AB649" i="2"/>
  <c r="Z649" i="2"/>
  <c r="X649" i="2"/>
  <c r="BL648" i="2"/>
  <c r="BJ648" i="2"/>
  <c r="BI648" i="2"/>
  <c r="BH648" i="2"/>
  <c r="BG648" i="2"/>
  <c r="AB648" i="2"/>
  <c r="Z648" i="2"/>
  <c r="X648" i="2"/>
  <c r="BL647" i="2"/>
  <c r="BJ647" i="2"/>
  <c r="BI647" i="2"/>
  <c r="BH647" i="2"/>
  <c r="BG647" i="2"/>
  <c r="AB647" i="2"/>
  <c r="Z647" i="2"/>
  <c r="X647" i="2"/>
  <c r="BL646" i="2"/>
  <c r="BJ646" i="2"/>
  <c r="BI646" i="2"/>
  <c r="BH646" i="2"/>
  <c r="BG646" i="2"/>
  <c r="AB646" i="2"/>
  <c r="Z646" i="2"/>
  <c r="X646" i="2"/>
  <c r="BL645" i="2"/>
  <c r="BJ645" i="2"/>
  <c r="BI645" i="2"/>
  <c r="BH645" i="2"/>
  <c r="BG645" i="2"/>
  <c r="AB645" i="2"/>
  <c r="Z645" i="2"/>
  <c r="X645" i="2"/>
  <c r="BL644" i="2"/>
  <c r="BJ644" i="2"/>
  <c r="BI644" i="2"/>
  <c r="BH644" i="2"/>
  <c r="BG644" i="2"/>
  <c r="AB644" i="2"/>
  <c r="Z644" i="2"/>
  <c r="X644" i="2"/>
  <c r="BL643" i="2"/>
  <c r="BJ643" i="2"/>
  <c r="BI643" i="2"/>
  <c r="BH643" i="2"/>
  <c r="BG643" i="2"/>
  <c r="AB643" i="2"/>
  <c r="Z643" i="2"/>
  <c r="X643" i="2"/>
  <c r="BL642" i="2"/>
  <c r="BJ642" i="2"/>
  <c r="BI642" i="2"/>
  <c r="BH642" i="2"/>
  <c r="BG642" i="2"/>
  <c r="AB642" i="2"/>
  <c r="Z642" i="2"/>
  <c r="X642" i="2"/>
  <c r="BL641" i="2"/>
  <c r="BJ641" i="2"/>
  <c r="BI641" i="2"/>
  <c r="BH641" i="2"/>
  <c r="BG641" i="2"/>
  <c r="AB641" i="2"/>
  <c r="Z641" i="2"/>
  <c r="X641" i="2"/>
  <c r="BL640" i="2"/>
  <c r="BJ640" i="2"/>
  <c r="BI640" i="2"/>
  <c r="BH640" i="2"/>
  <c r="BG640" i="2"/>
  <c r="AB640" i="2"/>
  <c r="Z640" i="2"/>
  <c r="X640" i="2"/>
  <c r="BL639" i="2"/>
  <c r="BJ639" i="2"/>
  <c r="BI639" i="2"/>
  <c r="BH639" i="2"/>
  <c r="BG639" i="2"/>
  <c r="AB639" i="2"/>
  <c r="Z639" i="2"/>
  <c r="X639" i="2"/>
  <c r="BL638" i="2"/>
  <c r="BJ638" i="2"/>
  <c r="BI638" i="2"/>
  <c r="BH638" i="2"/>
  <c r="BG638" i="2"/>
  <c r="AB638" i="2"/>
  <c r="Z638" i="2"/>
  <c r="X638" i="2"/>
  <c r="BL637" i="2"/>
  <c r="BJ637" i="2"/>
  <c r="BI637" i="2"/>
  <c r="BH637" i="2"/>
  <c r="BG637" i="2"/>
  <c r="AB637" i="2"/>
  <c r="Z637" i="2"/>
  <c r="X637" i="2"/>
  <c r="BL636" i="2"/>
  <c r="BJ636" i="2"/>
  <c r="BI636" i="2"/>
  <c r="BH636" i="2"/>
  <c r="BG636" i="2"/>
  <c r="AB636" i="2"/>
  <c r="Z636" i="2"/>
  <c r="X636" i="2"/>
  <c r="BL635" i="2"/>
  <c r="BJ635" i="2"/>
  <c r="BI635" i="2"/>
  <c r="BH635" i="2"/>
  <c r="BG635" i="2"/>
  <c r="AB635" i="2"/>
  <c r="Z635" i="2"/>
  <c r="X635" i="2"/>
  <c r="BL634" i="2"/>
  <c r="BJ634" i="2"/>
  <c r="BI634" i="2"/>
  <c r="BH634" i="2"/>
  <c r="BG634" i="2"/>
  <c r="AB634" i="2"/>
  <c r="Z634" i="2"/>
  <c r="X634" i="2"/>
  <c r="BL633" i="2"/>
  <c r="BJ633" i="2"/>
  <c r="BI633" i="2"/>
  <c r="BH633" i="2"/>
  <c r="BG633" i="2"/>
  <c r="AB633" i="2"/>
  <c r="Z633" i="2"/>
  <c r="X633" i="2"/>
  <c r="BL632" i="2"/>
  <c r="BJ632" i="2"/>
  <c r="BI632" i="2"/>
  <c r="BH632" i="2"/>
  <c r="BG632" i="2"/>
  <c r="AB632" i="2"/>
  <c r="Z632" i="2"/>
  <c r="X632" i="2"/>
  <c r="BL631" i="2"/>
  <c r="BJ631" i="2"/>
  <c r="BI631" i="2"/>
  <c r="BH631" i="2"/>
  <c r="BG631" i="2"/>
  <c r="AB631" i="2"/>
  <c r="Z631" i="2"/>
  <c r="X631" i="2"/>
  <c r="BL630" i="2"/>
  <c r="BJ630" i="2"/>
  <c r="BI630" i="2"/>
  <c r="BH630" i="2"/>
  <c r="BG630" i="2"/>
  <c r="AB630" i="2"/>
  <c r="Z630" i="2"/>
  <c r="X630" i="2"/>
  <c r="BL629" i="2"/>
  <c r="BJ629" i="2"/>
  <c r="BI629" i="2"/>
  <c r="BH629" i="2"/>
  <c r="BG629" i="2"/>
  <c r="AB629" i="2"/>
  <c r="Z629" i="2"/>
  <c r="X629" i="2"/>
  <c r="BL628" i="2"/>
  <c r="BJ628" i="2"/>
  <c r="BI628" i="2"/>
  <c r="BH628" i="2"/>
  <c r="BG628" i="2"/>
  <c r="AB628" i="2"/>
  <c r="Z628" i="2"/>
  <c r="X628" i="2"/>
  <c r="BL627" i="2"/>
  <c r="BJ627" i="2"/>
  <c r="BI627" i="2"/>
  <c r="BH627" i="2"/>
  <c r="BG627" i="2"/>
  <c r="AB627" i="2"/>
  <c r="Z627" i="2"/>
  <c r="X627" i="2"/>
  <c r="BL626" i="2"/>
  <c r="BJ626" i="2"/>
  <c r="BI626" i="2"/>
  <c r="BH626" i="2"/>
  <c r="BG626" i="2"/>
  <c r="AB626" i="2"/>
  <c r="Z626" i="2"/>
  <c r="X626" i="2"/>
  <c r="BL625" i="2"/>
  <c r="BJ625" i="2"/>
  <c r="BI625" i="2"/>
  <c r="BH625" i="2"/>
  <c r="BG625" i="2"/>
  <c r="AB625" i="2"/>
  <c r="Z625" i="2"/>
  <c r="X625" i="2"/>
  <c r="BL624" i="2"/>
  <c r="BJ624" i="2"/>
  <c r="BI624" i="2"/>
  <c r="BH624" i="2"/>
  <c r="BG624" i="2"/>
  <c r="AB624" i="2"/>
  <c r="Z624" i="2"/>
  <c r="X624" i="2"/>
  <c r="BL623" i="2"/>
  <c r="BJ623" i="2"/>
  <c r="BI623" i="2"/>
  <c r="BH623" i="2"/>
  <c r="BG623" i="2"/>
  <c r="AB623" i="2"/>
  <c r="Z623" i="2"/>
  <c r="X623" i="2"/>
  <c r="BL622" i="2"/>
  <c r="BJ622" i="2"/>
  <c r="BI622" i="2"/>
  <c r="BH622" i="2"/>
  <c r="BG622" i="2"/>
  <c r="AB622" i="2"/>
  <c r="Z622" i="2"/>
  <c r="X622" i="2"/>
  <c r="BL621" i="2"/>
  <c r="BJ621" i="2"/>
  <c r="BI621" i="2"/>
  <c r="BH621" i="2"/>
  <c r="BG621" i="2"/>
  <c r="AB621" i="2"/>
  <c r="Z621" i="2"/>
  <c r="X621" i="2"/>
  <c r="BL620" i="2"/>
  <c r="BJ620" i="2"/>
  <c r="BI620" i="2"/>
  <c r="BH620" i="2"/>
  <c r="BG620" i="2"/>
  <c r="AB620" i="2"/>
  <c r="Z620" i="2"/>
  <c r="X620" i="2"/>
  <c r="BL619" i="2"/>
  <c r="BJ619" i="2"/>
  <c r="BI619" i="2"/>
  <c r="BH619" i="2"/>
  <c r="BG619" i="2"/>
  <c r="AB619" i="2"/>
  <c r="Z619" i="2"/>
  <c r="X619" i="2"/>
  <c r="BL614" i="2"/>
  <c r="BJ614" i="2"/>
  <c r="BI614" i="2"/>
  <c r="BH614" i="2"/>
  <c r="BG614" i="2"/>
  <c r="AB614" i="2"/>
  <c r="Z614" i="2"/>
  <c r="X614" i="2"/>
  <c r="BL612" i="2"/>
  <c r="BJ612" i="2"/>
  <c r="BI612" i="2"/>
  <c r="BH612" i="2"/>
  <c r="BG612" i="2"/>
  <c r="AB612" i="2"/>
  <c r="Z612" i="2"/>
  <c r="X612" i="2"/>
  <c r="BL601" i="2"/>
  <c r="BJ601" i="2"/>
  <c r="BI601" i="2"/>
  <c r="BH601" i="2"/>
  <c r="BG601" i="2"/>
  <c r="AB601" i="2"/>
  <c r="Z601" i="2"/>
  <c r="X601" i="2"/>
  <c r="BL597" i="2"/>
  <c r="BJ597" i="2"/>
  <c r="BI597" i="2"/>
  <c r="BH597" i="2"/>
  <c r="BG597" i="2"/>
  <c r="AB597" i="2"/>
  <c r="Z597" i="2"/>
  <c r="X597" i="2"/>
  <c r="BL595" i="2"/>
  <c r="BJ595" i="2"/>
  <c r="BI595" i="2"/>
  <c r="BH595" i="2"/>
  <c r="BG595" i="2"/>
  <c r="AB595" i="2"/>
  <c r="Z595" i="2"/>
  <c r="X595" i="2"/>
  <c r="BL594" i="2"/>
  <c r="BJ594" i="2"/>
  <c r="BI594" i="2"/>
  <c r="BH594" i="2"/>
  <c r="BG594" i="2"/>
  <c r="AB594" i="2"/>
  <c r="Z594" i="2"/>
  <c r="X594" i="2"/>
  <c r="BL593" i="2"/>
  <c r="BJ593" i="2"/>
  <c r="BI593" i="2"/>
  <c r="BH593" i="2"/>
  <c r="BG593" i="2"/>
  <c r="AB593" i="2"/>
  <c r="Z593" i="2"/>
  <c r="X593" i="2"/>
  <c r="BL587" i="2"/>
  <c r="BJ587" i="2"/>
  <c r="BI587" i="2"/>
  <c r="BH587" i="2"/>
  <c r="BG587" i="2"/>
  <c r="AB587" i="2"/>
  <c r="Z587" i="2"/>
  <c r="X587" i="2"/>
  <c r="BL581" i="2"/>
  <c r="BJ581" i="2"/>
  <c r="BI581" i="2"/>
  <c r="BH581" i="2"/>
  <c r="BG581" i="2"/>
  <c r="AB581" i="2"/>
  <c r="Z581" i="2"/>
  <c r="X581" i="2"/>
  <c r="BL578" i="2"/>
  <c r="BJ578" i="2"/>
  <c r="BI578" i="2"/>
  <c r="BH578" i="2"/>
  <c r="BG578" i="2"/>
  <c r="AB578" i="2"/>
  <c r="Z578" i="2"/>
  <c r="X578" i="2"/>
  <c r="BL574" i="2"/>
  <c r="BJ574" i="2"/>
  <c r="BI574" i="2"/>
  <c r="BH574" i="2"/>
  <c r="BG574" i="2"/>
  <c r="AB574" i="2"/>
  <c r="Z574" i="2"/>
  <c r="X574" i="2"/>
  <c r="BL570" i="2"/>
  <c r="BJ570" i="2"/>
  <c r="BI570" i="2"/>
  <c r="BH570" i="2"/>
  <c r="BG570" i="2"/>
  <c r="AB570" i="2"/>
  <c r="Z570" i="2"/>
  <c r="X570" i="2"/>
  <c r="BL561" i="2"/>
  <c r="BJ561" i="2"/>
  <c r="BI561" i="2"/>
  <c r="BH561" i="2"/>
  <c r="BG561" i="2"/>
  <c r="AB561" i="2"/>
  <c r="Z561" i="2"/>
  <c r="X561" i="2"/>
  <c r="BL557" i="2"/>
  <c r="BJ557" i="2"/>
  <c r="BI557" i="2"/>
  <c r="BH557" i="2"/>
  <c r="BG557" i="2"/>
  <c r="AB557" i="2"/>
  <c r="Z557" i="2"/>
  <c r="X557" i="2"/>
  <c r="BL553" i="2"/>
  <c r="BJ553" i="2"/>
  <c r="BI553" i="2"/>
  <c r="BH553" i="2"/>
  <c r="BG553" i="2"/>
  <c r="AB553" i="2"/>
  <c r="Z553" i="2"/>
  <c r="X553" i="2"/>
  <c r="BL552" i="2"/>
  <c r="BJ552" i="2"/>
  <c r="BI552" i="2"/>
  <c r="BH552" i="2"/>
  <c r="BG552" i="2"/>
  <c r="AB552" i="2"/>
  <c r="Z552" i="2"/>
  <c r="X552" i="2"/>
  <c r="BL548" i="2"/>
  <c r="BJ548" i="2"/>
  <c r="BI548" i="2"/>
  <c r="BH548" i="2"/>
  <c r="BG548" i="2"/>
  <c r="AB548" i="2"/>
  <c r="Z548" i="2"/>
  <c r="X548" i="2"/>
  <c r="BL544" i="2"/>
  <c r="BJ544" i="2"/>
  <c r="BI544" i="2"/>
  <c r="BH544" i="2"/>
  <c r="BG544" i="2"/>
  <c r="AB544" i="2"/>
  <c r="Z544" i="2"/>
  <c r="X544" i="2"/>
  <c r="BL540" i="2"/>
  <c r="BJ540" i="2"/>
  <c r="BI540" i="2"/>
  <c r="BH540" i="2"/>
  <c r="BG540" i="2"/>
  <c r="AB540" i="2"/>
  <c r="Z540" i="2"/>
  <c r="X540" i="2"/>
  <c r="BL538" i="2"/>
  <c r="BJ538" i="2"/>
  <c r="BI538" i="2"/>
  <c r="BH538" i="2"/>
  <c r="BG538" i="2"/>
  <c r="AB538" i="2"/>
  <c r="Z538" i="2"/>
  <c r="X538" i="2"/>
  <c r="BL537" i="2"/>
  <c r="BJ537" i="2"/>
  <c r="BI537" i="2"/>
  <c r="BH537" i="2"/>
  <c r="BG537" i="2"/>
  <c r="AB537" i="2"/>
  <c r="Z537" i="2"/>
  <c r="X537" i="2"/>
  <c r="BL536" i="2"/>
  <c r="BJ536" i="2"/>
  <c r="BI536" i="2"/>
  <c r="BH536" i="2"/>
  <c r="BG536" i="2"/>
  <c r="AB536" i="2"/>
  <c r="Z536" i="2"/>
  <c r="X536" i="2"/>
  <c r="BL535" i="2"/>
  <c r="BJ535" i="2"/>
  <c r="BI535" i="2"/>
  <c r="BH535" i="2"/>
  <c r="BG535" i="2"/>
  <c r="AB535" i="2"/>
  <c r="Z535" i="2"/>
  <c r="X535" i="2"/>
  <c r="BL534" i="2"/>
  <c r="BJ534" i="2"/>
  <c r="BI534" i="2"/>
  <c r="BH534" i="2"/>
  <c r="BG534" i="2"/>
  <c r="AB534" i="2"/>
  <c r="Z534" i="2"/>
  <c r="X534" i="2"/>
  <c r="BL533" i="2"/>
  <c r="BJ533" i="2"/>
  <c r="BI533" i="2"/>
  <c r="BH533" i="2"/>
  <c r="BG533" i="2"/>
  <c r="AB533" i="2"/>
  <c r="Z533" i="2"/>
  <c r="X533" i="2"/>
  <c r="BL532" i="2"/>
  <c r="BJ532" i="2"/>
  <c r="BI532" i="2"/>
  <c r="BH532" i="2"/>
  <c r="BG532" i="2"/>
  <c r="AB532" i="2"/>
  <c r="Z532" i="2"/>
  <c r="X532" i="2"/>
  <c r="BL531" i="2"/>
  <c r="BJ531" i="2"/>
  <c r="BI531" i="2"/>
  <c r="BH531" i="2"/>
  <c r="BG531" i="2"/>
  <c r="AB531" i="2"/>
  <c r="Z531" i="2"/>
  <c r="X531" i="2"/>
  <c r="BL529" i="2"/>
  <c r="BJ529" i="2"/>
  <c r="BI529" i="2"/>
  <c r="BH529" i="2"/>
  <c r="BG529" i="2"/>
  <c r="AB529" i="2"/>
  <c r="Z529" i="2"/>
  <c r="X529" i="2"/>
  <c r="BL526" i="2"/>
  <c r="BJ526" i="2"/>
  <c r="BI526" i="2"/>
  <c r="BH526" i="2"/>
  <c r="BG526" i="2"/>
  <c r="AB526" i="2"/>
  <c r="Z526" i="2"/>
  <c r="X526" i="2"/>
  <c r="BL523" i="2"/>
  <c r="BJ523" i="2"/>
  <c r="BI523" i="2"/>
  <c r="BH523" i="2"/>
  <c r="BG523" i="2"/>
  <c r="AB523" i="2"/>
  <c r="Z523" i="2"/>
  <c r="X523" i="2"/>
  <c r="BL521" i="2"/>
  <c r="BJ521" i="2"/>
  <c r="BI521" i="2"/>
  <c r="BH521" i="2"/>
  <c r="BG521" i="2"/>
  <c r="AB521" i="2"/>
  <c r="Z521" i="2"/>
  <c r="X521" i="2"/>
  <c r="BL518" i="2"/>
  <c r="BJ518" i="2"/>
  <c r="BI518" i="2"/>
  <c r="BH518" i="2"/>
  <c r="BG518" i="2"/>
  <c r="AB518" i="2"/>
  <c r="Z518" i="2"/>
  <c r="X518" i="2"/>
  <c r="BL517" i="2"/>
  <c r="BJ517" i="2"/>
  <c r="BI517" i="2"/>
  <c r="BH517" i="2"/>
  <c r="BG517" i="2"/>
  <c r="AB517" i="2"/>
  <c r="Z517" i="2"/>
  <c r="X517" i="2"/>
  <c r="BL516" i="2"/>
  <c r="BJ516" i="2"/>
  <c r="BI516" i="2"/>
  <c r="BH516" i="2"/>
  <c r="BG516" i="2"/>
  <c r="AB516" i="2"/>
  <c r="Z516" i="2"/>
  <c r="X516" i="2"/>
  <c r="BL515" i="2"/>
  <c r="BJ515" i="2"/>
  <c r="BI515" i="2"/>
  <c r="BH515" i="2"/>
  <c r="BG515" i="2"/>
  <c r="AB515" i="2"/>
  <c r="Z515" i="2"/>
  <c r="X515" i="2"/>
  <c r="BL514" i="2"/>
  <c r="BJ514" i="2"/>
  <c r="BI514" i="2"/>
  <c r="BH514" i="2"/>
  <c r="BG514" i="2"/>
  <c r="AB514" i="2"/>
  <c r="Z514" i="2"/>
  <c r="X514" i="2"/>
  <c r="BL513" i="2"/>
  <c r="BJ513" i="2"/>
  <c r="BI513" i="2"/>
  <c r="BH513" i="2"/>
  <c r="BG513" i="2"/>
  <c r="AB513" i="2"/>
  <c r="Z513" i="2"/>
  <c r="X513" i="2"/>
  <c r="BL512" i="2"/>
  <c r="BJ512" i="2"/>
  <c r="BI512" i="2"/>
  <c r="BH512" i="2"/>
  <c r="BG512" i="2"/>
  <c r="AB512" i="2"/>
  <c r="Z512" i="2"/>
  <c r="X512" i="2"/>
  <c r="BL511" i="2"/>
  <c r="BJ511" i="2"/>
  <c r="BI511" i="2"/>
  <c r="BH511" i="2"/>
  <c r="BG511" i="2"/>
  <c r="AB511" i="2"/>
  <c r="Z511" i="2"/>
  <c r="X511" i="2"/>
  <c r="BL499" i="2"/>
  <c r="BJ499" i="2"/>
  <c r="BI499" i="2"/>
  <c r="BH499" i="2"/>
  <c r="BG499" i="2"/>
  <c r="AB499" i="2"/>
  <c r="Z499" i="2"/>
  <c r="X499" i="2"/>
  <c r="BL497" i="2"/>
  <c r="BJ497" i="2"/>
  <c r="BI497" i="2"/>
  <c r="BH497" i="2"/>
  <c r="BG497" i="2"/>
  <c r="AB497" i="2"/>
  <c r="Z497" i="2"/>
  <c r="X497" i="2"/>
  <c r="BL496" i="2"/>
  <c r="BJ496" i="2"/>
  <c r="BI496" i="2"/>
  <c r="BH496" i="2"/>
  <c r="BG496" i="2"/>
  <c r="AB496" i="2"/>
  <c r="Z496" i="2"/>
  <c r="X496" i="2"/>
  <c r="BL495" i="2"/>
  <c r="BJ495" i="2"/>
  <c r="BI495" i="2"/>
  <c r="BH495" i="2"/>
  <c r="BG495" i="2"/>
  <c r="AB495" i="2"/>
  <c r="Z495" i="2"/>
  <c r="X495" i="2"/>
  <c r="BL494" i="2"/>
  <c r="BJ494" i="2"/>
  <c r="BI494" i="2"/>
  <c r="BH494" i="2"/>
  <c r="BG494" i="2"/>
  <c r="AB494" i="2"/>
  <c r="Z494" i="2"/>
  <c r="X494" i="2"/>
  <c r="BL493" i="2"/>
  <c r="BJ493" i="2"/>
  <c r="BI493" i="2"/>
  <c r="BH493" i="2"/>
  <c r="BG493" i="2"/>
  <c r="AB493" i="2"/>
  <c r="Z493" i="2"/>
  <c r="X493" i="2"/>
  <c r="BL492" i="2"/>
  <c r="BJ492" i="2"/>
  <c r="BI492" i="2"/>
  <c r="BH492" i="2"/>
  <c r="BG492" i="2"/>
  <c r="AB492" i="2"/>
  <c r="Z492" i="2"/>
  <c r="X492" i="2"/>
  <c r="BL491" i="2"/>
  <c r="BJ491" i="2"/>
  <c r="BI491" i="2"/>
  <c r="BH491" i="2"/>
  <c r="BG491" i="2"/>
  <c r="AB491" i="2"/>
  <c r="Z491" i="2"/>
  <c r="X491" i="2"/>
  <c r="BL490" i="2"/>
  <c r="BJ490" i="2"/>
  <c r="BI490" i="2"/>
  <c r="BH490" i="2"/>
  <c r="BG490" i="2"/>
  <c r="AB490" i="2"/>
  <c r="Z490" i="2"/>
  <c r="X490" i="2"/>
  <c r="BL486" i="2"/>
  <c r="BJ486" i="2"/>
  <c r="BI486" i="2"/>
  <c r="BH486" i="2"/>
  <c r="BG486" i="2"/>
  <c r="AB486" i="2"/>
  <c r="Z486" i="2"/>
  <c r="X486" i="2"/>
  <c r="BL484" i="2"/>
  <c r="BJ484" i="2"/>
  <c r="BI484" i="2"/>
  <c r="BH484" i="2"/>
  <c r="BG484" i="2"/>
  <c r="AB484" i="2"/>
  <c r="Z484" i="2"/>
  <c r="X484" i="2"/>
  <c r="BL483" i="2"/>
  <c r="BJ483" i="2"/>
  <c r="BI483" i="2"/>
  <c r="BH483" i="2"/>
  <c r="BG483" i="2"/>
  <c r="AB483" i="2"/>
  <c r="Z483" i="2"/>
  <c r="X483" i="2"/>
  <c r="BL482" i="2"/>
  <c r="BJ482" i="2"/>
  <c r="BI482" i="2"/>
  <c r="BH482" i="2"/>
  <c r="BG482" i="2"/>
  <c r="AB482" i="2"/>
  <c r="Z482" i="2"/>
  <c r="X482" i="2"/>
  <c r="BL479" i="2"/>
  <c r="BJ479" i="2"/>
  <c r="BI479" i="2"/>
  <c r="BH479" i="2"/>
  <c r="BG479" i="2"/>
  <c r="AB479" i="2"/>
  <c r="Z479" i="2"/>
  <c r="X479" i="2"/>
  <c r="BL473" i="2"/>
  <c r="BJ473" i="2"/>
  <c r="BI473" i="2"/>
  <c r="BH473" i="2"/>
  <c r="BG473" i="2"/>
  <c r="AB473" i="2"/>
  <c r="Z473" i="2"/>
  <c r="X473" i="2"/>
  <c r="BL467" i="2"/>
  <c r="BJ467" i="2"/>
  <c r="BI467" i="2"/>
  <c r="BH467" i="2"/>
  <c r="BG467" i="2"/>
  <c r="AB467" i="2"/>
  <c r="Z467" i="2"/>
  <c r="X467" i="2"/>
  <c r="BL466" i="2"/>
  <c r="BJ466" i="2"/>
  <c r="BI466" i="2"/>
  <c r="BH466" i="2"/>
  <c r="BG466" i="2"/>
  <c r="AB466" i="2"/>
  <c r="Z466" i="2"/>
  <c r="X466" i="2"/>
  <c r="BL462" i="2"/>
  <c r="BJ462" i="2"/>
  <c r="BI462" i="2"/>
  <c r="BH462" i="2"/>
  <c r="BG462" i="2"/>
  <c r="AB462" i="2"/>
  <c r="AB461" i="2" s="1"/>
  <c r="Z462" i="2"/>
  <c r="X462" i="2"/>
  <c r="BL456" i="2"/>
  <c r="BJ456" i="2"/>
  <c r="BI456" i="2"/>
  <c r="BH456" i="2"/>
  <c r="BG456" i="2"/>
  <c r="AB456" i="2"/>
  <c r="Z456" i="2"/>
  <c r="X456" i="2"/>
  <c r="BL455" i="2"/>
  <c r="BJ455" i="2"/>
  <c r="BI455" i="2"/>
  <c r="BH455" i="2"/>
  <c r="BG455" i="2"/>
  <c r="AB455" i="2"/>
  <c r="Z455" i="2"/>
  <c r="X455" i="2"/>
  <c r="BL454" i="2"/>
  <c r="BJ454" i="2"/>
  <c r="BI454" i="2"/>
  <c r="BH454" i="2"/>
  <c r="BG454" i="2"/>
  <c r="AB454" i="2"/>
  <c r="Z454" i="2"/>
  <c r="X454" i="2"/>
  <c r="BL453" i="2"/>
  <c r="BJ453" i="2"/>
  <c r="BI453" i="2"/>
  <c r="BH453" i="2"/>
  <c r="BG453" i="2"/>
  <c r="AB453" i="2"/>
  <c r="Z453" i="2"/>
  <c r="X453" i="2"/>
  <c r="BL446" i="2"/>
  <c r="BJ446" i="2"/>
  <c r="BI446" i="2"/>
  <c r="BH446" i="2"/>
  <c r="BG446" i="2"/>
  <c r="AB446" i="2"/>
  <c r="Z446" i="2"/>
  <c r="X446" i="2"/>
  <c r="BL443" i="2"/>
  <c r="BJ443" i="2"/>
  <c r="BI443" i="2"/>
  <c r="BH443" i="2"/>
  <c r="BG443" i="2"/>
  <c r="AB443" i="2"/>
  <c r="Z443" i="2"/>
  <c r="X443" i="2"/>
  <c r="BL437" i="2"/>
  <c r="BJ437" i="2"/>
  <c r="BI437" i="2"/>
  <c r="BH437" i="2"/>
  <c r="BG437" i="2"/>
  <c r="AB437" i="2"/>
  <c r="Z437" i="2"/>
  <c r="X437" i="2"/>
  <c r="BL433" i="2"/>
  <c r="BJ433" i="2"/>
  <c r="BI433" i="2"/>
  <c r="BH433" i="2"/>
  <c r="BG433" i="2"/>
  <c r="AB433" i="2"/>
  <c r="Z433" i="2"/>
  <c r="X433" i="2"/>
  <c r="BL429" i="2"/>
  <c r="BJ429" i="2"/>
  <c r="BI429" i="2"/>
  <c r="BH429" i="2"/>
  <c r="BG429" i="2"/>
  <c r="AB429" i="2"/>
  <c r="Z429" i="2"/>
  <c r="X429" i="2"/>
  <c r="BL425" i="2"/>
  <c r="BJ425" i="2"/>
  <c r="BI425" i="2"/>
  <c r="BH425" i="2"/>
  <c r="BG425" i="2"/>
  <c r="AB425" i="2"/>
  <c r="Z425" i="2"/>
  <c r="X425" i="2"/>
  <c r="BL418" i="2"/>
  <c r="BJ418" i="2"/>
  <c r="BI418" i="2"/>
  <c r="BH418" i="2"/>
  <c r="BG418" i="2"/>
  <c r="AB418" i="2"/>
  <c r="Z418" i="2"/>
  <c r="X418" i="2"/>
  <c r="BL417" i="2"/>
  <c r="BJ417" i="2"/>
  <c r="BI417" i="2"/>
  <c r="BH417" i="2"/>
  <c r="BG417" i="2"/>
  <c r="AB417" i="2"/>
  <c r="Z417" i="2"/>
  <c r="X417" i="2"/>
  <c r="BL416" i="2"/>
  <c r="BJ416" i="2"/>
  <c r="BI416" i="2"/>
  <c r="BH416" i="2"/>
  <c r="BG416" i="2"/>
  <c r="AB416" i="2"/>
  <c r="Z416" i="2"/>
  <c r="X416" i="2"/>
  <c r="BL415" i="2"/>
  <c r="BJ415" i="2"/>
  <c r="BI415" i="2"/>
  <c r="BH415" i="2"/>
  <c r="BG415" i="2"/>
  <c r="AB415" i="2"/>
  <c r="Z415" i="2"/>
  <c r="X415" i="2"/>
  <c r="BL414" i="2"/>
  <c r="BJ414" i="2"/>
  <c r="BI414" i="2"/>
  <c r="BH414" i="2"/>
  <c r="BG414" i="2"/>
  <c r="AB414" i="2"/>
  <c r="Z414" i="2"/>
  <c r="X414" i="2"/>
  <c r="BL413" i="2"/>
  <c r="BJ413" i="2"/>
  <c r="BI413" i="2"/>
  <c r="BH413" i="2"/>
  <c r="BG413" i="2"/>
  <c r="AB413" i="2"/>
  <c r="Z413" i="2"/>
  <c r="X413" i="2"/>
  <c r="BL412" i="2"/>
  <c r="BJ412" i="2"/>
  <c r="BI412" i="2"/>
  <c r="BH412" i="2"/>
  <c r="BG412" i="2"/>
  <c r="AB412" i="2"/>
  <c r="Z412" i="2"/>
  <c r="X412" i="2"/>
  <c r="BL411" i="2"/>
  <c r="BJ411" i="2"/>
  <c r="BI411" i="2"/>
  <c r="BH411" i="2"/>
  <c r="BG411" i="2"/>
  <c r="AB411" i="2"/>
  <c r="Z411" i="2"/>
  <c r="X411" i="2"/>
  <c r="BL410" i="2"/>
  <c r="BJ410" i="2"/>
  <c r="BI410" i="2"/>
  <c r="BH410" i="2"/>
  <c r="BG410" i="2"/>
  <c r="AB410" i="2"/>
  <c r="Z410" i="2"/>
  <c r="X410" i="2"/>
  <c r="BL409" i="2"/>
  <c r="BJ409" i="2"/>
  <c r="BI409" i="2"/>
  <c r="BH409" i="2"/>
  <c r="BG409" i="2"/>
  <c r="AB409" i="2"/>
  <c r="Z409" i="2"/>
  <c r="X409" i="2"/>
  <c r="BL408" i="2"/>
  <c r="BJ408" i="2"/>
  <c r="BI408" i="2"/>
  <c r="BH408" i="2"/>
  <c r="BG408" i="2"/>
  <c r="AB408" i="2"/>
  <c r="Z408" i="2"/>
  <c r="X408" i="2"/>
  <c r="BL400" i="2"/>
  <c r="BJ400" i="2"/>
  <c r="BI400" i="2"/>
  <c r="BH400" i="2"/>
  <c r="BG400" i="2"/>
  <c r="AB400" i="2"/>
  <c r="Z400" i="2"/>
  <c r="X400" i="2"/>
  <c r="BL396" i="2"/>
  <c r="BJ396" i="2"/>
  <c r="BI396" i="2"/>
  <c r="BH396" i="2"/>
  <c r="BG396" i="2"/>
  <c r="AB396" i="2"/>
  <c r="Z396" i="2"/>
  <c r="X396" i="2"/>
  <c r="BL393" i="2"/>
  <c r="BJ393" i="2"/>
  <c r="BI393" i="2"/>
  <c r="BH393" i="2"/>
  <c r="BG393" i="2"/>
  <c r="AB393" i="2"/>
  <c r="Z393" i="2"/>
  <c r="X393" i="2"/>
  <c r="BL390" i="2"/>
  <c r="BJ390" i="2"/>
  <c r="BI390" i="2"/>
  <c r="BH390" i="2"/>
  <c r="BG390" i="2"/>
  <c r="AB390" i="2"/>
  <c r="Z390" i="2"/>
  <c r="X390" i="2"/>
  <c r="BL384" i="2"/>
  <c r="BJ384" i="2"/>
  <c r="BI384" i="2"/>
  <c r="BH384" i="2"/>
  <c r="BG384" i="2"/>
  <c r="AB384" i="2"/>
  <c r="Z384" i="2"/>
  <c r="X384" i="2"/>
  <c r="BL383" i="2"/>
  <c r="BJ383" i="2"/>
  <c r="BI383" i="2"/>
  <c r="BH383" i="2"/>
  <c r="BG383" i="2"/>
  <c r="AB383" i="2"/>
  <c r="Z383" i="2"/>
  <c r="X383" i="2"/>
  <c r="BL382" i="2"/>
  <c r="BJ382" i="2"/>
  <c r="BI382" i="2"/>
  <c r="BH382" i="2"/>
  <c r="BG382" i="2"/>
  <c r="AB382" i="2"/>
  <c r="Z382" i="2"/>
  <c r="X382" i="2"/>
  <c r="BL381" i="2"/>
  <c r="BJ381" i="2"/>
  <c r="BI381" i="2"/>
  <c r="BH381" i="2"/>
  <c r="BG381" i="2"/>
  <c r="AB381" i="2"/>
  <c r="Z381" i="2"/>
  <c r="X381" i="2"/>
  <c r="BL375" i="2"/>
  <c r="BJ375" i="2"/>
  <c r="BI375" i="2"/>
  <c r="BH375" i="2"/>
  <c r="BG375" i="2"/>
  <c r="AB375" i="2"/>
  <c r="Z375" i="2"/>
  <c r="X375" i="2"/>
  <c r="BL372" i="2"/>
  <c r="BJ372" i="2"/>
  <c r="BI372" i="2"/>
  <c r="BH372" i="2"/>
  <c r="BG372" i="2"/>
  <c r="AB372" i="2"/>
  <c r="Z372" i="2"/>
  <c r="X372" i="2"/>
  <c r="BL371" i="2"/>
  <c r="BJ371" i="2"/>
  <c r="BI371" i="2"/>
  <c r="BH371" i="2"/>
  <c r="BG371" i="2"/>
  <c r="AB371" i="2"/>
  <c r="Z371" i="2"/>
  <c r="X371" i="2"/>
  <c r="BL367" i="2"/>
  <c r="BJ367" i="2"/>
  <c r="BI367" i="2"/>
  <c r="BH367" i="2"/>
  <c r="BG367" i="2"/>
  <c r="AB367" i="2"/>
  <c r="Z367" i="2"/>
  <c r="X367" i="2"/>
  <c r="BL366" i="2"/>
  <c r="BJ366" i="2"/>
  <c r="BI366" i="2"/>
  <c r="BH366" i="2"/>
  <c r="BG366" i="2"/>
  <c r="AB366" i="2"/>
  <c r="Z366" i="2"/>
  <c r="X366" i="2"/>
  <c r="BL365" i="2"/>
  <c r="BJ365" i="2"/>
  <c r="BI365" i="2"/>
  <c r="BH365" i="2"/>
  <c r="BG365" i="2"/>
  <c r="AB365" i="2"/>
  <c r="Z365" i="2"/>
  <c r="X365" i="2"/>
  <c r="BL362" i="2"/>
  <c r="BJ362" i="2"/>
  <c r="BI362" i="2"/>
  <c r="BH362" i="2"/>
  <c r="BG362" i="2"/>
  <c r="AB362" i="2"/>
  <c r="Z362" i="2"/>
  <c r="X362" i="2"/>
  <c r="BL361" i="2"/>
  <c r="BJ361" i="2"/>
  <c r="BI361" i="2"/>
  <c r="BH361" i="2"/>
  <c r="BG361" i="2"/>
  <c r="AB361" i="2"/>
  <c r="Z361" i="2"/>
  <c r="X361" i="2"/>
  <c r="BL360" i="2"/>
  <c r="BJ360" i="2"/>
  <c r="BI360" i="2"/>
  <c r="BH360" i="2"/>
  <c r="BG360" i="2"/>
  <c r="AB360" i="2"/>
  <c r="Z360" i="2"/>
  <c r="X360" i="2"/>
  <c r="BL359" i="2"/>
  <c r="BJ359" i="2"/>
  <c r="BI359" i="2"/>
  <c r="BH359" i="2"/>
  <c r="BG359" i="2"/>
  <c r="AB359" i="2"/>
  <c r="Z359" i="2"/>
  <c r="X359" i="2"/>
  <c r="BL358" i="2"/>
  <c r="BJ358" i="2"/>
  <c r="BI358" i="2"/>
  <c r="BH358" i="2"/>
  <c r="BG358" i="2"/>
  <c r="AB358" i="2"/>
  <c r="Z358" i="2"/>
  <c r="X358" i="2"/>
  <c r="BL355" i="2"/>
  <c r="BJ355" i="2"/>
  <c r="BI355" i="2"/>
  <c r="BH355" i="2"/>
  <c r="BG355" i="2"/>
  <c r="AB355" i="2"/>
  <c r="Z355" i="2"/>
  <c r="X355" i="2"/>
  <c r="BL352" i="2"/>
  <c r="BJ352" i="2"/>
  <c r="BI352" i="2"/>
  <c r="BH352" i="2"/>
  <c r="BG352" i="2"/>
  <c r="AB352" i="2"/>
  <c r="Z352" i="2"/>
  <c r="X352" i="2"/>
  <c r="BL351" i="2"/>
  <c r="BJ351" i="2"/>
  <c r="BI351" i="2"/>
  <c r="BH351" i="2"/>
  <c r="BG351" i="2"/>
  <c r="AB351" i="2"/>
  <c r="Z351" i="2"/>
  <c r="X351" i="2"/>
  <c r="BL349" i="2"/>
  <c r="BJ349" i="2"/>
  <c r="BI349" i="2"/>
  <c r="BH349" i="2"/>
  <c r="BG349" i="2"/>
  <c r="AB349" i="2"/>
  <c r="Z349" i="2"/>
  <c r="X349" i="2"/>
  <c r="BL348" i="2"/>
  <c r="BJ348" i="2"/>
  <c r="BI348" i="2"/>
  <c r="BH348" i="2"/>
  <c r="BG348" i="2"/>
  <c r="AB348" i="2"/>
  <c r="Z348" i="2"/>
  <c r="X348" i="2"/>
  <c r="BL347" i="2"/>
  <c r="BJ347" i="2"/>
  <c r="BI347" i="2"/>
  <c r="BH347" i="2"/>
  <c r="BG347" i="2"/>
  <c r="AB347" i="2"/>
  <c r="Z347" i="2"/>
  <c r="X347" i="2"/>
  <c r="BL343" i="2"/>
  <c r="BJ343" i="2"/>
  <c r="BI343" i="2"/>
  <c r="BH343" i="2"/>
  <c r="BG343" i="2"/>
  <c r="AB343" i="2"/>
  <c r="Z343" i="2"/>
  <c r="X343" i="2"/>
  <c r="BL342" i="2"/>
  <c r="BJ342" i="2"/>
  <c r="BI342" i="2"/>
  <c r="BH342" i="2"/>
  <c r="BG342" i="2"/>
  <c r="AB342" i="2"/>
  <c r="Z342" i="2"/>
  <c r="X342" i="2"/>
  <c r="BL338" i="2"/>
  <c r="BJ338" i="2"/>
  <c r="BI338" i="2"/>
  <c r="BH338" i="2"/>
  <c r="BG338" i="2"/>
  <c r="AB338" i="2"/>
  <c r="Z338" i="2"/>
  <c r="X338" i="2"/>
  <c r="BL337" i="2"/>
  <c r="BJ337" i="2"/>
  <c r="BI337" i="2"/>
  <c r="BH337" i="2"/>
  <c r="BG337" i="2"/>
  <c r="AB337" i="2"/>
  <c r="Z337" i="2"/>
  <c r="X337" i="2"/>
  <c r="BL331" i="2"/>
  <c r="BJ331" i="2"/>
  <c r="BI331" i="2"/>
  <c r="BH331" i="2"/>
  <c r="BG331" i="2"/>
  <c r="AB331" i="2"/>
  <c r="Z331" i="2"/>
  <c r="X331" i="2"/>
  <c r="BL324" i="2"/>
  <c r="BJ324" i="2"/>
  <c r="BI324" i="2"/>
  <c r="BH324" i="2"/>
  <c r="BG324" i="2"/>
  <c r="AB324" i="2"/>
  <c r="Z324" i="2"/>
  <c r="X324" i="2"/>
  <c r="BL318" i="2"/>
  <c r="BJ318" i="2"/>
  <c r="BI318" i="2"/>
  <c r="BH318" i="2"/>
  <c r="BG318" i="2"/>
  <c r="AB318" i="2"/>
  <c r="Z318" i="2"/>
  <c r="X318" i="2"/>
  <c r="BL316" i="2"/>
  <c r="BJ316" i="2"/>
  <c r="BI316" i="2"/>
  <c r="BH316" i="2"/>
  <c r="BG316" i="2"/>
  <c r="AB316" i="2"/>
  <c r="Z316" i="2"/>
  <c r="X316" i="2"/>
  <c r="BL313" i="2"/>
  <c r="BJ313" i="2"/>
  <c r="BI313" i="2"/>
  <c r="BH313" i="2"/>
  <c r="BG313" i="2"/>
  <c r="AB313" i="2"/>
  <c r="Z313" i="2"/>
  <c r="X313" i="2"/>
  <c r="BL312" i="2"/>
  <c r="BJ312" i="2"/>
  <c r="BI312" i="2"/>
  <c r="BH312" i="2"/>
  <c r="BG312" i="2"/>
  <c r="AB312" i="2"/>
  <c r="Z312" i="2"/>
  <c r="X312" i="2"/>
  <c r="BJ309" i="2"/>
  <c r="BI309" i="2"/>
  <c r="BH309" i="2"/>
  <c r="BG309" i="2"/>
  <c r="BJ308" i="2"/>
  <c r="BI308" i="2"/>
  <c r="BH308" i="2"/>
  <c r="BG308" i="2"/>
  <c r="BJ304" i="2"/>
  <c r="BI304" i="2"/>
  <c r="BH304" i="2"/>
  <c r="BG304" i="2"/>
  <c r="BJ300" i="2"/>
  <c r="BI300" i="2"/>
  <c r="BH300" i="2"/>
  <c r="BG300" i="2"/>
  <c r="BL299" i="2"/>
  <c r="BJ299" i="2"/>
  <c r="BI299" i="2"/>
  <c r="BH299" i="2"/>
  <c r="BG299" i="2"/>
  <c r="AB299" i="2"/>
  <c r="Z299" i="2"/>
  <c r="X299" i="2"/>
  <c r="BL294" i="2"/>
  <c r="BJ294" i="2"/>
  <c r="BI294" i="2"/>
  <c r="BH294" i="2"/>
  <c r="BG294" i="2"/>
  <c r="AB294" i="2"/>
  <c r="Z294" i="2"/>
  <c r="X294" i="2"/>
  <c r="BL293" i="2"/>
  <c r="BJ293" i="2"/>
  <c r="BI293" i="2"/>
  <c r="BH293" i="2"/>
  <c r="BG293" i="2"/>
  <c r="AB293" i="2"/>
  <c r="Z293" i="2"/>
  <c r="X293" i="2"/>
  <c r="BL290" i="2"/>
  <c r="BJ290" i="2"/>
  <c r="BI290" i="2"/>
  <c r="BH290" i="2"/>
  <c r="BG290" i="2"/>
  <c r="AB290" i="2"/>
  <c r="Z290" i="2"/>
  <c r="X290" i="2"/>
  <c r="BL287" i="2"/>
  <c r="BJ287" i="2"/>
  <c r="BI287" i="2"/>
  <c r="BH287" i="2"/>
  <c r="BG287" i="2"/>
  <c r="AB287" i="2"/>
  <c r="Z287" i="2"/>
  <c r="X287" i="2"/>
  <c r="BL283" i="2"/>
  <c r="BJ283" i="2"/>
  <c r="BI283" i="2"/>
  <c r="BH283" i="2"/>
  <c r="BG283" i="2"/>
  <c r="AB283" i="2"/>
  <c r="Z283" i="2"/>
  <c r="X283" i="2"/>
  <c r="BL280" i="2"/>
  <c r="BJ280" i="2"/>
  <c r="BI280" i="2"/>
  <c r="BH280" i="2"/>
  <c r="BG280" i="2"/>
  <c r="AB280" i="2"/>
  <c r="Z280" i="2"/>
  <c r="X280" i="2"/>
  <c r="BL279" i="2"/>
  <c r="BJ279" i="2"/>
  <c r="BI279" i="2"/>
  <c r="BH279" i="2"/>
  <c r="BG279" i="2"/>
  <c r="AB279" i="2"/>
  <c r="Z279" i="2"/>
  <c r="X279" i="2"/>
  <c r="BL278" i="2"/>
  <c r="BJ278" i="2"/>
  <c r="BI278" i="2"/>
  <c r="BH278" i="2"/>
  <c r="BG278" i="2"/>
  <c r="AB278" i="2"/>
  <c r="Z278" i="2"/>
  <c r="X278" i="2"/>
  <c r="BL277" i="2"/>
  <c r="BJ277" i="2"/>
  <c r="BI277" i="2"/>
  <c r="BH277" i="2"/>
  <c r="BG277" i="2"/>
  <c r="AB277" i="2"/>
  <c r="Z277" i="2"/>
  <c r="X277" i="2"/>
  <c r="BL276" i="2"/>
  <c r="BJ276" i="2"/>
  <c r="BI276" i="2"/>
  <c r="BH276" i="2"/>
  <c r="BG276" i="2"/>
  <c r="AB276" i="2"/>
  <c r="Z276" i="2"/>
  <c r="X276" i="2"/>
  <c r="BL273" i="2"/>
  <c r="BJ273" i="2"/>
  <c r="BI273" i="2"/>
  <c r="BH273" i="2"/>
  <c r="BG273" i="2"/>
  <c r="AB273" i="2"/>
  <c r="Z273" i="2"/>
  <c r="X273" i="2"/>
  <c r="BL267" i="2"/>
  <c r="BJ267" i="2"/>
  <c r="BI267" i="2"/>
  <c r="BH267" i="2"/>
  <c r="BG267" i="2"/>
  <c r="AB267" i="2"/>
  <c r="Z267" i="2"/>
  <c r="X267" i="2"/>
  <c r="BL263" i="2"/>
  <c r="BJ263" i="2"/>
  <c r="BI263" i="2"/>
  <c r="BH263" i="2"/>
  <c r="BG263" i="2"/>
  <c r="AB263" i="2"/>
  <c r="Z263" i="2"/>
  <c r="X263" i="2"/>
  <c r="BL259" i="2"/>
  <c r="BJ259" i="2"/>
  <c r="BI259" i="2"/>
  <c r="BH259" i="2"/>
  <c r="BG259" i="2"/>
  <c r="AB259" i="2"/>
  <c r="Z259" i="2"/>
  <c r="X259" i="2"/>
  <c r="BL258" i="2"/>
  <c r="BJ258" i="2"/>
  <c r="BI258" i="2"/>
  <c r="BH258" i="2"/>
  <c r="BG258" i="2"/>
  <c r="AB258" i="2"/>
  <c r="Z258" i="2"/>
  <c r="X258" i="2"/>
  <c r="BL257" i="2"/>
  <c r="BJ257" i="2"/>
  <c r="BI257" i="2"/>
  <c r="BH257" i="2"/>
  <c r="BG257" i="2"/>
  <c r="AB257" i="2"/>
  <c r="Z257" i="2"/>
  <c r="X257" i="2"/>
  <c r="BL252" i="2"/>
  <c r="BJ252" i="2"/>
  <c r="BI252" i="2"/>
  <c r="BH252" i="2"/>
  <c r="BG252" i="2"/>
  <c r="AB252" i="2"/>
  <c r="Z252" i="2"/>
  <c r="X252" i="2"/>
  <c r="BL245" i="2"/>
  <c r="BJ245" i="2"/>
  <c r="BI245" i="2"/>
  <c r="BH245" i="2"/>
  <c r="BG245" i="2"/>
  <c r="AB245" i="2"/>
  <c r="Z245" i="2"/>
  <c r="X245" i="2"/>
  <c r="BL241" i="2"/>
  <c r="BJ241" i="2"/>
  <c r="BI241" i="2"/>
  <c r="BH241" i="2"/>
  <c r="BG241" i="2"/>
  <c r="AB241" i="2"/>
  <c r="Z241" i="2"/>
  <c r="X241" i="2"/>
  <c r="BL240" i="2"/>
  <c r="BJ240" i="2"/>
  <c r="BI240" i="2"/>
  <c r="BH240" i="2"/>
  <c r="BG240" i="2"/>
  <c r="AB240" i="2"/>
  <c r="Z240" i="2"/>
  <c r="X240" i="2"/>
  <c r="BL169" i="2"/>
  <c r="BJ169" i="2"/>
  <c r="BI169" i="2"/>
  <c r="BH169" i="2"/>
  <c r="BG169" i="2"/>
  <c r="AB169" i="2"/>
  <c r="Z169" i="2"/>
  <c r="X169" i="2"/>
  <c r="BL168" i="2"/>
  <c r="BJ168" i="2"/>
  <c r="BI168" i="2"/>
  <c r="BH168" i="2"/>
  <c r="BG168" i="2"/>
  <c r="AB168" i="2"/>
  <c r="Z168" i="2"/>
  <c r="X168" i="2"/>
  <c r="BJ167" i="2"/>
  <c r="BI167" i="2"/>
  <c r="BH167" i="2"/>
  <c r="BG167" i="2"/>
  <c r="BJ166" i="2"/>
  <c r="BI166" i="2"/>
  <c r="BH166" i="2"/>
  <c r="BG166" i="2"/>
  <c r="BL161" i="2"/>
  <c r="BJ161" i="2"/>
  <c r="BI161" i="2"/>
  <c r="BH161" i="2"/>
  <c r="BG161" i="2"/>
  <c r="AB161" i="2"/>
  <c r="Z161" i="2"/>
  <c r="X161" i="2"/>
  <c r="BL155" i="2"/>
  <c r="BJ155" i="2"/>
  <c r="BI155" i="2"/>
  <c r="BH155" i="2"/>
  <c r="BG155" i="2"/>
  <c r="AB155" i="2"/>
  <c r="Z155" i="2"/>
  <c r="X155" i="2"/>
  <c r="BL154" i="2"/>
  <c r="BJ154" i="2"/>
  <c r="BI154" i="2"/>
  <c r="BH154" i="2"/>
  <c r="BG154" i="2"/>
  <c r="AB154" i="2"/>
  <c r="Z154" i="2"/>
  <c r="X154" i="2"/>
  <c r="BL150" i="2"/>
  <c r="BJ150" i="2"/>
  <c r="BI150" i="2"/>
  <c r="BH150" i="2"/>
  <c r="BG150" i="2"/>
  <c r="AB150" i="2"/>
  <c r="Z150" i="2"/>
  <c r="X150" i="2"/>
  <c r="BL149" i="2"/>
  <c r="BJ149" i="2"/>
  <c r="BI149" i="2"/>
  <c r="BH149" i="2"/>
  <c r="BG149" i="2"/>
  <c r="AB149" i="2"/>
  <c r="Z149" i="2"/>
  <c r="X149" i="2"/>
  <c r="BL143" i="2"/>
  <c r="BJ143" i="2"/>
  <c r="BI143" i="2"/>
  <c r="BH143" i="2"/>
  <c r="BG143" i="2"/>
  <c r="AB143" i="2"/>
  <c r="Z143" i="2"/>
  <c r="X143" i="2"/>
  <c r="BL142" i="2"/>
  <c r="BJ142" i="2"/>
  <c r="BI142" i="2"/>
  <c r="BH142" i="2"/>
  <c r="BG142" i="2"/>
  <c r="AB142" i="2"/>
  <c r="Z142" i="2"/>
  <c r="X142" i="2"/>
  <c r="BL141" i="2"/>
  <c r="BJ141" i="2"/>
  <c r="BI141" i="2"/>
  <c r="BH141" i="2"/>
  <c r="BG141" i="2"/>
  <c r="AB141" i="2"/>
  <c r="Z141" i="2"/>
  <c r="X141" i="2"/>
  <c r="BL140" i="2"/>
  <c r="BJ140" i="2"/>
  <c r="BI140" i="2"/>
  <c r="BH140" i="2"/>
  <c r="BG140" i="2"/>
  <c r="AB140" i="2"/>
  <c r="Z140" i="2"/>
  <c r="X140" i="2"/>
  <c r="BL137" i="2"/>
  <c r="BJ137" i="2"/>
  <c r="BI137" i="2"/>
  <c r="BH137" i="2"/>
  <c r="BG137" i="2"/>
  <c r="AB137" i="2"/>
  <c r="Z137" i="2"/>
  <c r="X137" i="2"/>
  <c r="K310" i="2"/>
  <c r="K309" i="2" s="1"/>
  <c r="BL309" i="2" s="1"/>
  <c r="K306" i="2"/>
  <c r="K307" i="2" s="1"/>
  <c r="K302" i="2"/>
  <c r="K303" i="2" s="1"/>
  <c r="K166" i="2"/>
  <c r="K167" i="2" s="1"/>
  <c r="AB167" i="2" s="1"/>
  <c r="C140" i="2"/>
  <c r="C141" i="2" s="1"/>
  <c r="C142" i="2" s="1"/>
  <c r="F128" i="2"/>
  <c r="F81" i="2"/>
  <c r="E21" i="2"/>
  <c r="E18" i="2"/>
  <c r="E15" i="2"/>
  <c r="F84" i="2" s="1"/>
  <c r="E12" i="2"/>
  <c r="F83" i="2" s="1"/>
  <c r="N895" i="2"/>
  <c r="N114" i="2" s="1"/>
  <c r="N896" i="2"/>
  <c r="BF896" i="2" s="1"/>
  <c r="N878" i="2"/>
  <c r="BF878" i="2" s="1"/>
  <c r="N779" i="2"/>
  <c r="BF779" i="2" s="1"/>
  <c r="N348" i="2"/>
  <c r="BF348" i="2" s="1"/>
  <c r="N347" i="2"/>
  <c r="BF347" i="2" s="1"/>
  <c r="N343" i="2"/>
  <c r="BF343" i="2" s="1"/>
  <c r="N342" i="2"/>
  <c r="BF342" i="2" s="1"/>
  <c r="N276" i="2"/>
  <c r="BF276" i="2" s="1"/>
  <c r="N273" i="2"/>
  <c r="BF273" i="2" s="1"/>
  <c r="X539" i="2" l="1"/>
  <c r="Z202" i="2"/>
  <c r="Z868" i="2"/>
  <c r="AB202" i="2"/>
  <c r="AB596" i="2"/>
  <c r="AB868" i="2"/>
  <c r="BL202" i="2"/>
  <c r="N202" i="2" s="1"/>
  <c r="X202" i="2"/>
  <c r="Z522" i="2"/>
  <c r="X407" i="2"/>
  <c r="BL452" i="2"/>
  <c r="X613" i="2"/>
  <c r="Z539" i="2"/>
  <c r="Z613" i="2"/>
  <c r="Z485" i="2"/>
  <c r="Z816" i="2"/>
  <c r="X350" i="2"/>
  <c r="Z309" i="2"/>
  <c r="AB452" i="2"/>
  <c r="BL884" i="2"/>
  <c r="X452" i="2"/>
  <c r="BL485" i="2"/>
  <c r="Z452" i="2"/>
  <c r="X485" i="2"/>
  <c r="X498" i="2"/>
  <c r="BL539" i="2"/>
  <c r="AB407" i="2"/>
  <c r="Z461" i="2"/>
  <c r="X522" i="2"/>
  <c r="BL407" i="2"/>
  <c r="AB485" i="2"/>
  <c r="BL868" i="2"/>
  <c r="Z785" i="2"/>
  <c r="AB317" i="2"/>
  <c r="AB522" i="2"/>
  <c r="AB539" i="2"/>
  <c r="Z350" i="2"/>
  <c r="BL522" i="2"/>
  <c r="AB613" i="2"/>
  <c r="X309" i="2"/>
  <c r="X317" i="2"/>
  <c r="BL461" i="2"/>
  <c r="BL498" i="2"/>
  <c r="AB498" i="2"/>
  <c r="Z596" i="2"/>
  <c r="BL613" i="2"/>
  <c r="AB785" i="2"/>
  <c r="BL816" i="2"/>
  <c r="BL855" i="2"/>
  <c r="AB309" i="2"/>
  <c r="Z498" i="2"/>
  <c r="BL350" i="2"/>
  <c r="X461" i="2"/>
  <c r="X530" i="2"/>
  <c r="BL596" i="2"/>
  <c r="X694" i="2"/>
  <c r="X785" i="2"/>
  <c r="X855" i="2"/>
  <c r="Z855" i="2"/>
  <c r="K300" i="2"/>
  <c r="Z407" i="2"/>
  <c r="AB530" i="2"/>
  <c r="AB694" i="2"/>
  <c r="BL785" i="2"/>
  <c r="AB855" i="2"/>
  <c r="Z317" i="2"/>
  <c r="AB350" i="2"/>
  <c r="X816" i="2"/>
  <c r="BL317" i="2"/>
  <c r="Z530" i="2"/>
  <c r="Z694" i="2"/>
  <c r="BL530" i="2"/>
  <c r="BL694" i="2"/>
  <c r="AB816" i="2"/>
  <c r="X884" i="2"/>
  <c r="X868" i="2"/>
  <c r="Z884" i="2"/>
  <c r="X596" i="2"/>
  <c r="AB884" i="2"/>
  <c r="C143" i="2"/>
  <c r="C149" i="2" s="1"/>
  <c r="C150" i="2" s="1"/>
  <c r="C154" i="2" s="1"/>
  <c r="C155" i="2" s="1"/>
  <c r="C161" i="2" s="1"/>
  <c r="C166" i="2" s="1"/>
  <c r="C167" i="2" s="1"/>
  <c r="C168" i="2" s="1"/>
  <c r="AB166" i="2"/>
  <c r="AB136" i="2" s="1"/>
  <c r="BL167" i="2"/>
  <c r="BL166" i="2"/>
  <c r="X167" i="2"/>
  <c r="Z167" i="2"/>
  <c r="X166" i="2"/>
  <c r="Z166" i="2"/>
  <c r="F130" i="2"/>
  <c r="F131" i="2"/>
  <c r="K304" i="2"/>
  <c r="K311" i="2"/>
  <c r="C169" i="2" l="1"/>
  <c r="C170" i="2" s="1"/>
  <c r="C176" i="2" s="1"/>
  <c r="C183" i="2" s="1"/>
  <c r="C184" i="2" s="1"/>
  <c r="C188" i="2" s="1"/>
  <c r="C189" i="2" s="1"/>
  <c r="C195" i="2" s="1"/>
  <c r="X136" i="2"/>
  <c r="Z136" i="2"/>
  <c r="BL136" i="2"/>
  <c r="Z460" i="2"/>
  <c r="X460" i="2"/>
  <c r="AB460" i="2"/>
  <c r="AB300" i="2"/>
  <c r="Z300" i="2"/>
  <c r="X300" i="2"/>
  <c r="BL300" i="2"/>
  <c r="BL460" i="2"/>
  <c r="K308" i="2"/>
  <c r="AB304" i="2"/>
  <c r="Z304" i="2"/>
  <c r="X304" i="2"/>
  <c r="BL304" i="2"/>
  <c r="R486" i="2"/>
  <c r="C199" i="2" l="1"/>
  <c r="BL308" i="2"/>
  <c r="BL266" i="2" s="1"/>
  <c r="BL135" i="2" s="1"/>
  <c r="BL134" i="2" s="1"/>
  <c r="X308" i="2"/>
  <c r="AB308" i="2"/>
  <c r="AB266" i="2" s="1"/>
  <c r="AB135" i="2" s="1"/>
  <c r="AB134" i="2" s="1"/>
  <c r="Z308" i="2"/>
  <c r="Z266" i="2"/>
  <c r="Z135" i="2" s="1"/>
  <c r="Z134" i="2" s="1"/>
  <c r="X266" i="2"/>
  <c r="X135" i="2" s="1"/>
  <c r="X134" i="2" s="1"/>
  <c r="R263" i="2"/>
  <c r="R258" i="2"/>
  <c r="C200" i="2" l="1"/>
  <c r="C203" i="2" s="1"/>
  <c r="C204" i="2" s="1"/>
  <c r="C205" i="2" s="1"/>
  <c r="C208" i="2" s="1"/>
  <c r="AG89" i="1"/>
  <c r="AN89" i="1"/>
  <c r="N113" i="26"/>
  <c r="BK112" i="26"/>
  <c r="N112" i="26" s="1"/>
  <c r="N89" i="26" s="1"/>
  <c r="AA112" i="26"/>
  <c r="Y112" i="26"/>
  <c r="Y111" i="26" s="1"/>
  <c r="W112" i="26"/>
  <c r="AA111" i="26"/>
  <c r="W111" i="26"/>
  <c r="M108" i="26"/>
  <c r="M107" i="26"/>
  <c r="F107" i="26"/>
  <c r="F105" i="26"/>
  <c r="F103" i="26"/>
  <c r="N90" i="26"/>
  <c r="M84" i="26"/>
  <c r="M83" i="26"/>
  <c r="F83" i="26"/>
  <c r="F81" i="26"/>
  <c r="F79" i="26"/>
  <c r="H36" i="26"/>
  <c r="H35" i="26"/>
  <c r="H34" i="26"/>
  <c r="M33" i="26"/>
  <c r="H33" i="26"/>
  <c r="M32" i="26"/>
  <c r="H32" i="26"/>
  <c r="M28" i="26"/>
  <c r="O15" i="26"/>
  <c r="E15" i="26"/>
  <c r="F108" i="26" s="1"/>
  <c r="O14" i="26"/>
  <c r="O9" i="26"/>
  <c r="M105" i="26" s="1"/>
  <c r="F6" i="26"/>
  <c r="F102" i="26" s="1"/>
  <c r="C212" i="2" l="1"/>
  <c r="C217" i="2" s="1"/>
  <c r="C218" i="2" s="1"/>
  <c r="C219" i="2" s="1"/>
  <c r="C222" i="2" s="1"/>
  <c r="C225" i="2" s="1"/>
  <c r="C233" i="2" s="1"/>
  <c r="C240" i="2" s="1"/>
  <c r="C241" i="2" s="1"/>
  <c r="C245" i="2" s="1"/>
  <c r="C252" i="2" s="1"/>
  <c r="C257" i="2" s="1"/>
  <c r="C258" i="2" s="1"/>
  <c r="C259" i="2" s="1"/>
  <c r="C263" i="2" s="1"/>
  <c r="C267" i="2" s="1"/>
  <c r="C273" i="2" s="1"/>
  <c r="C276" i="2" s="1"/>
  <c r="C277" i="2" s="1"/>
  <c r="C278" i="2" s="1"/>
  <c r="C279" i="2" s="1"/>
  <c r="C280" i="2" s="1"/>
  <c r="C283" i="2" s="1"/>
  <c r="C287" i="2" s="1"/>
  <c r="C290" i="2" s="1"/>
  <c r="C293" i="2" s="1"/>
  <c r="C294" i="2" s="1"/>
  <c r="C298" i="2" s="1"/>
  <c r="C299" i="2" s="1"/>
  <c r="C300" i="2" s="1"/>
  <c r="C304" i="2" s="1"/>
  <c r="C308" i="2" s="1"/>
  <c r="C309" i="2" s="1"/>
  <c r="C312" i="2" s="1"/>
  <c r="C313" i="2" s="1"/>
  <c r="C316" i="2" s="1"/>
  <c r="C318" i="2" s="1"/>
  <c r="C324" i="2" s="1"/>
  <c r="C331" i="2" s="1"/>
  <c r="C337" i="2" s="1"/>
  <c r="C338" i="2" s="1"/>
  <c r="C342" i="2" s="1"/>
  <c r="C343" i="2" s="1"/>
  <c r="C347" i="2" s="1"/>
  <c r="C348" i="2" s="1"/>
  <c r="C349" i="2" s="1"/>
  <c r="C351" i="2" s="1"/>
  <c r="C352" i="2" s="1"/>
  <c r="C355" i="2" s="1"/>
  <c r="C358" i="2" s="1"/>
  <c r="C359" i="2" s="1"/>
  <c r="C360" i="2" s="1"/>
  <c r="C361" i="2" s="1"/>
  <c r="C362" i="2" s="1"/>
  <c r="C365" i="2" s="1"/>
  <c r="C366" i="2" s="1"/>
  <c r="C367" i="2" s="1"/>
  <c r="C371" i="2" s="1"/>
  <c r="C372" i="2" s="1"/>
  <c r="C375" i="2" s="1"/>
  <c r="C381" i="2" s="1"/>
  <c r="C382" i="2" s="1"/>
  <c r="C383" i="2" s="1"/>
  <c r="C384" i="2" s="1"/>
  <c r="C390" i="2" s="1"/>
  <c r="C393" i="2" s="1"/>
  <c r="C396" i="2" s="1"/>
  <c r="C400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25" i="2" s="1"/>
  <c r="C429" i="2" s="1"/>
  <c r="C433" i="2" s="1"/>
  <c r="C437" i="2" s="1"/>
  <c r="C443" i="2" s="1"/>
  <c r="C446" i="2" s="1"/>
  <c r="C453" i="2" s="1"/>
  <c r="C454" i="2" s="1"/>
  <c r="C455" i="2" s="1"/>
  <c r="M81" i="26"/>
  <c r="F78" i="26"/>
  <c r="BK111" i="26"/>
  <c r="N111" i="26" s="1"/>
  <c r="N88" i="26" s="1"/>
  <c r="F84" i="26"/>
  <c r="C456" i="2" l="1"/>
  <c r="M27" i="26"/>
  <c r="M30" i="26" s="1"/>
  <c r="L38" i="26" s="1"/>
  <c r="L94" i="26"/>
  <c r="C458" i="2" l="1"/>
  <c r="AY112" i="1"/>
  <c r="AX112" i="1"/>
  <c r="N94" i="25"/>
  <c r="BI136" i="25"/>
  <c r="BH136" i="25"/>
  <c r="BG136" i="25"/>
  <c r="BF136" i="25"/>
  <c r="AA136" i="25"/>
  <c r="AA135" i="25" s="1"/>
  <c r="Y136" i="25"/>
  <c r="Y135" i="25" s="1"/>
  <c r="W136" i="25"/>
  <c r="W135" i="25" s="1"/>
  <c r="BK136" i="25"/>
  <c r="BK135" i="25" s="1"/>
  <c r="N135" i="25" s="1"/>
  <c r="N93" i="25" s="1"/>
  <c r="N136" i="25"/>
  <c r="BE136" i="25"/>
  <c r="BI134" i="25"/>
  <c r="BH134" i="25"/>
  <c r="BG134" i="25"/>
  <c r="BF134" i="25"/>
  <c r="AA134" i="25"/>
  <c r="AA133" i="25"/>
  <c r="Y134" i="25"/>
  <c r="Y133" i="25" s="1"/>
  <c r="W134" i="25"/>
  <c r="W133" i="25" s="1"/>
  <c r="BK134" i="25"/>
  <c r="BK133" i="25" s="1"/>
  <c r="N133" i="25" s="1"/>
  <c r="N92" i="25" s="1"/>
  <c r="N134" i="25"/>
  <c r="BE134" i="25" s="1"/>
  <c r="BI132" i="25"/>
  <c r="BH132" i="25"/>
  <c r="BG132" i="25"/>
  <c r="BF132" i="25"/>
  <c r="AA132" i="25"/>
  <c r="Y132" i="25"/>
  <c r="W132" i="25"/>
  <c r="BK132" i="25"/>
  <c r="N132" i="25"/>
  <c r="BE132" i="25" s="1"/>
  <c r="BI131" i="25"/>
  <c r="BH131" i="25"/>
  <c r="BG131" i="25"/>
  <c r="BF131" i="25"/>
  <c r="AA131" i="25"/>
  <c r="Y131" i="25"/>
  <c r="W131" i="25"/>
  <c r="BK131" i="25"/>
  <c r="N131" i="25"/>
  <c r="BE131" i="25" s="1"/>
  <c r="BI130" i="25"/>
  <c r="BH130" i="25"/>
  <c r="BG130" i="25"/>
  <c r="BF130" i="25"/>
  <c r="AA130" i="25"/>
  <c r="Y130" i="25"/>
  <c r="W130" i="25"/>
  <c r="BK130" i="25"/>
  <c r="N130" i="25"/>
  <c r="BE130" i="25" s="1"/>
  <c r="BI129" i="25"/>
  <c r="BH129" i="25"/>
  <c r="BG129" i="25"/>
  <c r="BF129" i="25"/>
  <c r="AA129" i="25"/>
  <c r="Y129" i="25"/>
  <c r="W129" i="25"/>
  <c r="BK129" i="25"/>
  <c r="N129" i="25"/>
  <c r="BE129" i="25" s="1"/>
  <c r="BI128" i="25"/>
  <c r="BH128" i="25"/>
  <c r="BG128" i="25"/>
  <c r="BF128" i="25"/>
  <c r="AA128" i="25"/>
  <c r="Y128" i="25"/>
  <c r="W128" i="25"/>
  <c r="BK128" i="25"/>
  <c r="N128" i="25"/>
  <c r="BE128" i="25"/>
  <c r="BI127" i="25"/>
  <c r="BH127" i="25"/>
  <c r="BG127" i="25"/>
  <c r="BF127" i="25"/>
  <c r="AA127" i="25"/>
  <c r="Y127" i="25"/>
  <c r="W127" i="25"/>
  <c r="BK127" i="25"/>
  <c r="N127" i="25"/>
  <c r="BE127" i="25" s="1"/>
  <c r="BI126" i="25"/>
  <c r="BH126" i="25"/>
  <c r="BG126" i="25"/>
  <c r="BF126" i="25"/>
  <c r="AA126" i="25"/>
  <c r="Y126" i="25"/>
  <c r="W126" i="25"/>
  <c r="BK126" i="25"/>
  <c r="N126" i="25"/>
  <c r="BE126" i="25" s="1"/>
  <c r="BI125" i="25"/>
  <c r="BH125" i="25"/>
  <c r="BG125" i="25"/>
  <c r="BF125" i="25"/>
  <c r="AA125" i="25"/>
  <c r="Y125" i="25"/>
  <c r="W125" i="25"/>
  <c r="W122" i="25" s="1"/>
  <c r="BK125" i="25"/>
  <c r="N125" i="25"/>
  <c r="BE125" i="25" s="1"/>
  <c r="BI124" i="25"/>
  <c r="BH124" i="25"/>
  <c r="BG124" i="25"/>
  <c r="BF124" i="25"/>
  <c r="AA124" i="25"/>
  <c r="Y124" i="25"/>
  <c r="W124" i="25"/>
  <c r="BK124" i="25"/>
  <c r="N124" i="25"/>
  <c r="BE124" i="25" s="1"/>
  <c r="BI123" i="25"/>
  <c r="BH123" i="25"/>
  <c r="BG123" i="25"/>
  <c r="BF123" i="25"/>
  <c r="AA123" i="25"/>
  <c r="Y123" i="25"/>
  <c r="W123" i="25"/>
  <c r="BK123" i="25"/>
  <c r="N123" i="25"/>
  <c r="BE123" i="25" s="1"/>
  <c r="BI121" i="25"/>
  <c r="BH121" i="25"/>
  <c r="BG121" i="25"/>
  <c r="BF121" i="25"/>
  <c r="AA121" i="25"/>
  <c r="Y121" i="25"/>
  <c r="W121" i="25"/>
  <c r="BK121" i="25"/>
  <c r="N121" i="25"/>
  <c r="BE121" i="25" s="1"/>
  <c r="BI120" i="25"/>
  <c r="BH120" i="25"/>
  <c r="BG120" i="25"/>
  <c r="BF120" i="25"/>
  <c r="AA120" i="25"/>
  <c r="Y120" i="25"/>
  <c r="W120" i="25"/>
  <c r="BK120" i="25"/>
  <c r="N120" i="25"/>
  <c r="BE120" i="25" s="1"/>
  <c r="BI119" i="25"/>
  <c r="BH119" i="25"/>
  <c r="BG119" i="25"/>
  <c r="BF119" i="25"/>
  <c r="AA119" i="25"/>
  <c r="Y119" i="25"/>
  <c r="W119" i="25"/>
  <c r="BK119" i="25"/>
  <c r="N119" i="25"/>
  <c r="BE119" i="25" s="1"/>
  <c r="BI118" i="25"/>
  <c r="BH118" i="25"/>
  <c r="BG118" i="25"/>
  <c r="BF118" i="25"/>
  <c r="AA118" i="25"/>
  <c r="Y118" i="25"/>
  <c r="W118" i="25"/>
  <c r="BK118" i="25"/>
  <c r="N118" i="25"/>
  <c r="BE118" i="25" s="1"/>
  <c r="F109" i="25"/>
  <c r="F107" i="25"/>
  <c r="M28" i="25"/>
  <c r="AS112" i="1" s="1"/>
  <c r="F81" i="25"/>
  <c r="F79" i="25"/>
  <c r="O21" i="25"/>
  <c r="E21" i="25"/>
  <c r="M112" i="25" s="1"/>
  <c r="O20" i="25"/>
  <c r="O18" i="25"/>
  <c r="E18" i="25"/>
  <c r="M111" i="25" s="1"/>
  <c r="O17" i="25"/>
  <c r="O15" i="25"/>
  <c r="E15" i="25"/>
  <c r="F84" i="25" s="1"/>
  <c r="O14" i="25"/>
  <c r="O12" i="25"/>
  <c r="E12" i="25"/>
  <c r="F83" i="25" s="1"/>
  <c r="O11" i="25"/>
  <c r="O9" i="25"/>
  <c r="M109" i="25" s="1"/>
  <c r="F6" i="25"/>
  <c r="F78" i="25" s="1"/>
  <c r="AY111" i="1"/>
  <c r="AX111" i="1"/>
  <c r="BI114" i="24"/>
  <c r="H36" i="24"/>
  <c r="BD111" i="1" s="1"/>
  <c r="BH114" i="24"/>
  <c r="H35" i="24" s="1"/>
  <c r="BC111" i="1" s="1"/>
  <c r="BG114" i="24"/>
  <c r="H34" i="24" s="1"/>
  <c r="BB111" i="1" s="1"/>
  <c r="BF114" i="24"/>
  <c r="M33" i="24" s="1"/>
  <c r="AW111" i="1" s="1"/>
  <c r="H33" i="24"/>
  <c r="BA111" i="1" s="1"/>
  <c r="AA114" i="24"/>
  <c r="AA113" i="24" s="1"/>
  <c r="AA112" i="24" s="1"/>
  <c r="AA111" i="24" s="1"/>
  <c r="Y114" i="24"/>
  <c r="Y113" i="24" s="1"/>
  <c r="Y112" i="24" s="1"/>
  <c r="Y111" i="24" s="1"/>
  <c r="W114" i="24"/>
  <c r="W113" i="24"/>
  <c r="W112" i="24" s="1"/>
  <c r="W111" i="24" s="1"/>
  <c r="AU111" i="1" s="1"/>
  <c r="BK114" i="24"/>
  <c r="BK113" i="24" s="1"/>
  <c r="N113" i="24" s="1"/>
  <c r="N90" i="24" s="1"/>
  <c r="N114" i="24"/>
  <c r="BE114" i="24" s="1"/>
  <c r="H32" i="24" s="1"/>
  <c r="AZ111" i="1" s="1"/>
  <c r="F105" i="24"/>
  <c r="F103" i="24"/>
  <c r="M28" i="24"/>
  <c r="AS111" i="1"/>
  <c r="F81" i="24"/>
  <c r="F79" i="24"/>
  <c r="O21" i="24"/>
  <c r="E21" i="24"/>
  <c r="M84" i="24" s="1"/>
  <c r="O20" i="24"/>
  <c r="O18" i="24"/>
  <c r="E18" i="24"/>
  <c r="M83" i="24" s="1"/>
  <c r="M107" i="24"/>
  <c r="O17" i="24"/>
  <c r="O15" i="24"/>
  <c r="E15" i="24"/>
  <c r="F108" i="24" s="1"/>
  <c r="O14" i="24"/>
  <c r="O12" i="24"/>
  <c r="E12" i="24"/>
  <c r="F107" i="24"/>
  <c r="F83" i="24"/>
  <c r="O11" i="24"/>
  <c r="O9" i="24"/>
  <c r="M105" i="24" s="1"/>
  <c r="F6" i="24"/>
  <c r="F78" i="24" s="1"/>
  <c r="F102" i="24"/>
  <c r="AY110" i="1"/>
  <c r="AX110" i="1"/>
  <c r="BI114" i="23"/>
  <c r="H36" i="23"/>
  <c r="BD110" i="1" s="1"/>
  <c r="BH114" i="23"/>
  <c r="H35" i="23" s="1"/>
  <c r="BC110" i="1" s="1"/>
  <c r="BG114" i="23"/>
  <c r="H34" i="23" s="1"/>
  <c r="BB110" i="1" s="1"/>
  <c r="BF114" i="23"/>
  <c r="H33" i="23" s="1"/>
  <c r="M33" i="23"/>
  <c r="AW110" i="1" s="1"/>
  <c r="BA110" i="1"/>
  <c r="AA114" i="23"/>
  <c r="AA113" i="23" s="1"/>
  <c r="AA112" i="23" s="1"/>
  <c r="AA111" i="23" s="1"/>
  <c r="Y114" i="23"/>
  <c r="Y113" i="23" s="1"/>
  <c r="Y112" i="23" s="1"/>
  <c r="Y111" i="23" s="1"/>
  <c r="W114" i="23"/>
  <c r="W113" i="23" s="1"/>
  <c r="W112" i="23" s="1"/>
  <c r="W111" i="23" s="1"/>
  <c r="AU110" i="1" s="1"/>
  <c r="BK114" i="23"/>
  <c r="BK113" i="23" s="1"/>
  <c r="N114" i="23"/>
  <c r="BE114" i="23" s="1"/>
  <c r="F105" i="23"/>
  <c r="F103" i="23"/>
  <c r="M28" i="23"/>
  <c r="AS110" i="1" s="1"/>
  <c r="F81" i="23"/>
  <c r="F79" i="23"/>
  <c r="O21" i="23"/>
  <c r="E21" i="23"/>
  <c r="M108" i="23"/>
  <c r="M84" i="23"/>
  <c r="O20" i="23"/>
  <c r="O18" i="23"/>
  <c r="E18" i="23"/>
  <c r="M83" i="23" s="1"/>
  <c r="M107" i="23"/>
  <c r="O17" i="23"/>
  <c r="O15" i="23"/>
  <c r="E15" i="23"/>
  <c r="F84" i="23" s="1"/>
  <c r="O14" i="23"/>
  <c r="O12" i="23"/>
  <c r="E12" i="23"/>
  <c r="F107" i="23" s="1"/>
  <c r="O11" i="23"/>
  <c r="O9" i="23"/>
  <c r="M81" i="23" s="1"/>
  <c r="F6" i="23"/>
  <c r="F78" i="23" s="1"/>
  <c r="AY109" i="1"/>
  <c r="AX109" i="1"/>
  <c r="BI114" i="22"/>
  <c r="H36" i="22" s="1"/>
  <c r="BD109" i="1" s="1"/>
  <c r="BH114" i="22"/>
  <c r="H35" i="22" s="1"/>
  <c r="BC109" i="1" s="1"/>
  <c r="BG114" i="22"/>
  <c r="H34" i="22" s="1"/>
  <c r="BB109" i="1" s="1"/>
  <c r="BF114" i="22"/>
  <c r="M33" i="22" s="1"/>
  <c r="AW109" i="1" s="1"/>
  <c r="AA114" i="22"/>
  <c r="AA113" i="22"/>
  <c r="AA112" i="22" s="1"/>
  <c r="AA111" i="22" s="1"/>
  <c r="Y114" i="22"/>
  <c r="Y113" i="22" s="1"/>
  <c r="Y112" i="22" s="1"/>
  <c r="Y111" i="22" s="1"/>
  <c r="W114" i="22"/>
  <c r="W113" i="22" s="1"/>
  <c r="W112" i="22" s="1"/>
  <c r="W111" i="22" s="1"/>
  <c r="AU109" i="1" s="1"/>
  <c r="BK114" i="22"/>
  <c r="BK113" i="22" s="1"/>
  <c r="BK112" i="22" s="1"/>
  <c r="N113" i="22"/>
  <c r="N90" i="22" s="1"/>
  <c r="N114" i="22"/>
  <c r="BE114" i="22"/>
  <c r="M32" i="22" s="1"/>
  <c r="AV109" i="1" s="1"/>
  <c r="AT109" i="1" s="1"/>
  <c r="F105" i="22"/>
  <c r="F103" i="22"/>
  <c r="M28" i="22"/>
  <c r="AS109" i="1" s="1"/>
  <c r="F81" i="22"/>
  <c r="F79" i="22"/>
  <c r="O21" i="22"/>
  <c r="E21" i="22"/>
  <c r="M84" i="22" s="1"/>
  <c r="O20" i="22"/>
  <c r="O18" i="22"/>
  <c r="E18" i="22"/>
  <c r="M107" i="22" s="1"/>
  <c r="O17" i="22"/>
  <c r="O15" i="22"/>
  <c r="E15" i="22"/>
  <c r="O14" i="22"/>
  <c r="O12" i="22"/>
  <c r="E12" i="22"/>
  <c r="F83" i="22" s="1"/>
  <c r="O11" i="22"/>
  <c r="O9" i="22"/>
  <c r="M105" i="22" s="1"/>
  <c r="F6" i="22"/>
  <c r="AY108" i="1"/>
  <c r="AX108" i="1"/>
  <c r="BI114" i="21"/>
  <c r="H36" i="21" s="1"/>
  <c r="BD108" i="1" s="1"/>
  <c r="BH114" i="21"/>
  <c r="H35" i="21" s="1"/>
  <c r="BC108" i="1" s="1"/>
  <c r="BG114" i="21"/>
  <c r="H34" i="21"/>
  <c r="BB108" i="1" s="1"/>
  <c r="BF114" i="21"/>
  <c r="M33" i="21" s="1"/>
  <c r="AW108" i="1" s="1"/>
  <c r="AA114" i="21"/>
  <c r="AA113" i="21" s="1"/>
  <c r="AA112" i="21" s="1"/>
  <c r="AA111" i="21" s="1"/>
  <c r="Y114" i="21"/>
  <c r="Y113" i="21" s="1"/>
  <c r="Y112" i="21" s="1"/>
  <c r="Y111" i="21" s="1"/>
  <c r="W114" i="21"/>
  <c r="W113" i="21" s="1"/>
  <c r="W112" i="21" s="1"/>
  <c r="W111" i="21" s="1"/>
  <c r="AU108" i="1" s="1"/>
  <c r="BK114" i="21"/>
  <c r="BK113" i="21" s="1"/>
  <c r="N114" i="21"/>
  <c r="BE114" i="21" s="1"/>
  <c r="H32" i="21" s="1"/>
  <c r="AZ108" i="1" s="1"/>
  <c r="F105" i="21"/>
  <c r="F103" i="21"/>
  <c r="M28" i="21"/>
  <c r="AS108" i="1" s="1"/>
  <c r="F81" i="21"/>
  <c r="F79" i="21"/>
  <c r="O21" i="21"/>
  <c r="E21" i="21"/>
  <c r="O20" i="21"/>
  <c r="O18" i="21"/>
  <c r="E18" i="21"/>
  <c r="M83" i="21" s="1"/>
  <c r="O17" i="21"/>
  <c r="O15" i="21"/>
  <c r="E15" i="21"/>
  <c r="F108" i="21" s="1"/>
  <c r="O14" i="21"/>
  <c r="O12" i="21"/>
  <c r="E12" i="21"/>
  <c r="F107" i="21" s="1"/>
  <c r="O11" i="21"/>
  <c r="O9" i="21"/>
  <c r="M105" i="21" s="1"/>
  <c r="F6" i="21"/>
  <c r="AY107" i="1"/>
  <c r="AX107" i="1"/>
  <c r="BI114" i="20"/>
  <c r="H36" i="20" s="1"/>
  <c r="BD107" i="1" s="1"/>
  <c r="BH114" i="20"/>
  <c r="H35" i="20"/>
  <c r="BC107" i="1" s="1"/>
  <c r="BG114" i="20"/>
  <c r="H34" i="20" s="1"/>
  <c r="BB107" i="1" s="1"/>
  <c r="BF114" i="20"/>
  <c r="AA114" i="20"/>
  <c r="AA113" i="20" s="1"/>
  <c r="AA112" i="20" s="1"/>
  <c r="AA111" i="20" s="1"/>
  <c r="Y114" i="20"/>
  <c r="Y113" i="20" s="1"/>
  <c r="Y112" i="20" s="1"/>
  <c r="Y111" i="20" s="1"/>
  <c r="W114" i="20"/>
  <c r="W113" i="20" s="1"/>
  <c r="W112" i="20" s="1"/>
  <c r="W111" i="20" s="1"/>
  <c r="AU107" i="1" s="1"/>
  <c r="BK114" i="20"/>
  <c r="BK113" i="20" s="1"/>
  <c r="N113" i="20" s="1"/>
  <c r="N90" i="20" s="1"/>
  <c r="N114" i="20"/>
  <c r="BE114" i="20" s="1"/>
  <c r="M32" i="20" s="1"/>
  <c r="AV107" i="1" s="1"/>
  <c r="F105" i="20"/>
  <c r="F103" i="20"/>
  <c r="M28" i="20"/>
  <c r="AS107" i="1" s="1"/>
  <c r="F81" i="20"/>
  <c r="F79" i="20"/>
  <c r="O21" i="20"/>
  <c r="E21" i="20"/>
  <c r="M108" i="20" s="1"/>
  <c r="O20" i="20"/>
  <c r="O18" i="20"/>
  <c r="E18" i="20"/>
  <c r="M107" i="20" s="1"/>
  <c r="O17" i="20"/>
  <c r="O15" i="20"/>
  <c r="E15" i="20"/>
  <c r="F84" i="20" s="1"/>
  <c r="F108" i="20"/>
  <c r="O14" i="20"/>
  <c r="O12" i="20"/>
  <c r="E12" i="20"/>
  <c r="F83" i="20" s="1"/>
  <c r="O11" i="20"/>
  <c r="O9" i="20"/>
  <c r="M81" i="20" s="1"/>
  <c r="F6" i="20"/>
  <c r="F102" i="20" s="1"/>
  <c r="AY106" i="1"/>
  <c r="AX106" i="1"/>
  <c r="BI114" i="19"/>
  <c r="H36" i="19" s="1"/>
  <c r="BD106" i="1" s="1"/>
  <c r="BH114" i="19"/>
  <c r="H35" i="19" s="1"/>
  <c r="BC106" i="1" s="1"/>
  <c r="BG114" i="19"/>
  <c r="H34" i="19" s="1"/>
  <c r="BB106" i="1" s="1"/>
  <c r="BF114" i="19"/>
  <c r="AA114" i="19"/>
  <c r="AA113" i="19" s="1"/>
  <c r="AA112" i="19" s="1"/>
  <c r="AA111" i="19" s="1"/>
  <c r="Y114" i="19"/>
  <c r="Y113" i="19" s="1"/>
  <c r="Y112" i="19" s="1"/>
  <c r="Y111" i="19" s="1"/>
  <c r="W114" i="19"/>
  <c r="W113" i="19"/>
  <c r="W112" i="19" s="1"/>
  <c r="W111" i="19" s="1"/>
  <c r="AU106" i="1" s="1"/>
  <c r="BK114" i="19"/>
  <c r="BK113" i="19" s="1"/>
  <c r="BK112" i="19" s="1"/>
  <c r="N114" i="19"/>
  <c r="BE114" i="19" s="1"/>
  <c r="F105" i="19"/>
  <c r="F103" i="19"/>
  <c r="M28" i="19"/>
  <c r="AS106" i="1" s="1"/>
  <c r="F81" i="19"/>
  <c r="F79" i="19"/>
  <c r="O21" i="19"/>
  <c r="E21" i="19"/>
  <c r="M108" i="19" s="1"/>
  <c r="M84" i="19"/>
  <c r="O20" i="19"/>
  <c r="O18" i="19"/>
  <c r="E18" i="19"/>
  <c r="M107" i="19" s="1"/>
  <c r="O17" i="19"/>
  <c r="O15" i="19"/>
  <c r="E15" i="19"/>
  <c r="F84" i="19" s="1"/>
  <c r="O14" i="19"/>
  <c r="O12" i="19"/>
  <c r="E12" i="19"/>
  <c r="F83" i="19" s="1"/>
  <c r="O11" i="19"/>
  <c r="O9" i="19"/>
  <c r="M105" i="19" s="1"/>
  <c r="F6" i="19"/>
  <c r="F78" i="19" s="1"/>
  <c r="AY105" i="1"/>
  <c r="AX105" i="1"/>
  <c r="BI114" i="18"/>
  <c r="H36" i="18" s="1"/>
  <c r="BD105" i="1" s="1"/>
  <c r="BH114" i="18"/>
  <c r="H35" i="18" s="1"/>
  <c r="BC105" i="1" s="1"/>
  <c r="BG114" i="18"/>
  <c r="H34" i="18" s="1"/>
  <c r="BB105" i="1" s="1"/>
  <c r="BF114" i="18"/>
  <c r="H33" i="18" s="1"/>
  <c r="BA105" i="1" s="1"/>
  <c r="AA114" i="18"/>
  <c r="AA113" i="18" s="1"/>
  <c r="AA112" i="18" s="1"/>
  <c r="AA111" i="18" s="1"/>
  <c r="Y114" i="18"/>
  <c r="Y113" i="18" s="1"/>
  <c r="Y112" i="18" s="1"/>
  <c r="Y111" i="18" s="1"/>
  <c r="W114" i="18"/>
  <c r="W113" i="18" s="1"/>
  <c r="W112" i="18" s="1"/>
  <c r="W111" i="18" s="1"/>
  <c r="AU105" i="1" s="1"/>
  <c r="BK114" i="18"/>
  <c r="BK113" i="18"/>
  <c r="N113" i="18" s="1"/>
  <c r="N90" i="18" s="1"/>
  <c r="N114" i="18"/>
  <c r="BE114" i="18"/>
  <c r="F105" i="18"/>
  <c r="F103" i="18"/>
  <c r="M28" i="18"/>
  <c r="AS105" i="1" s="1"/>
  <c r="F81" i="18"/>
  <c r="F79" i="18"/>
  <c r="O21" i="18"/>
  <c r="E21" i="18"/>
  <c r="M84" i="18" s="1"/>
  <c r="O20" i="18"/>
  <c r="O18" i="18"/>
  <c r="E18" i="18"/>
  <c r="M83" i="18" s="1"/>
  <c r="O17" i="18"/>
  <c r="O15" i="18"/>
  <c r="E15" i="18"/>
  <c r="F84" i="18" s="1"/>
  <c r="O14" i="18"/>
  <c r="O12" i="18"/>
  <c r="E12" i="18"/>
  <c r="F107" i="18" s="1"/>
  <c r="O11" i="18"/>
  <c r="O9" i="18"/>
  <c r="M81" i="18" s="1"/>
  <c r="M105" i="18"/>
  <c r="F6" i="18"/>
  <c r="F78" i="18" s="1"/>
  <c r="AY104" i="1"/>
  <c r="AX104" i="1"/>
  <c r="BI114" i="17"/>
  <c r="H36" i="17" s="1"/>
  <c r="BD104" i="1" s="1"/>
  <c r="BH114" i="17"/>
  <c r="H35" i="17" s="1"/>
  <c r="BC104" i="1" s="1"/>
  <c r="BG114" i="17"/>
  <c r="H34" i="17" s="1"/>
  <c r="BB104" i="1" s="1"/>
  <c r="BF114" i="17"/>
  <c r="M33" i="17" s="1"/>
  <c r="AW104" i="1" s="1"/>
  <c r="AA114" i="17"/>
  <c r="AA113" i="17" s="1"/>
  <c r="AA112" i="17" s="1"/>
  <c r="AA111" i="17" s="1"/>
  <c r="Y114" i="17"/>
  <c r="Y113" i="17" s="1"/>
  <c r="Y112" i="17" s="1"/>
  <c r="Y111" i="17" s="1"/>
  <c r="W114" i="17"/>
  <c r="W113" i="17" s="1"/>
  <c r="W112" i="17" s="1"/>
  <c r="W111" i="17"/>
  <c r="AU104" i="1"/>
  <c r="BK114" i="17"/>
  <c r="BK113" i="17" s="1"/>
  <c r="N114" i="17"/>
  <c r="BE114" i="17" s="1"/>
  <c r="M32" i="17" s="1"/>
  <c r="AV104" i="1" s="1"/>
  <c r="AT104" i="1" s="1"/>
  <c r="F105" i="17"/>
  <c r="F103" i="17"/>
  <c r="M28" i="17"/>
  <c r="AS104" i="1" s="1"/>
  <c r="F81" i="17"/>
  <c r="F79" i="17"/>
  <c r="O21" i="17"/>
  <c r="E21" i="17"/>
  <c r="M108" i="17"/>
  <c r="M84" i="17"/>
  <c r="O20" i="17"/>
  <c r="O18" i="17"/>
  <c r="E18" i="17"/>
  <c r="M83" i="17" s="1"/>
  <c r="O17" i="17"/>
  <c r="O15" i="17"/>
  <c r="E15" i="17"/>
  <c r="F84" i="17" s="1"/>
  <c r="O14" i="17"/>
  <c r="O12" i="17"/>
  <c r="E12" i="17"/>
  <c r="F107" i="17" s="1"/>
  <c r="O11" i="17"/>
  <c r="O9" i="17"/>
  <c r="M81" i="17" s="1"/>
  <c r="F6" i="17"/>
  <c r="F78" i="17" s="1"/>
  <c r="AY103" i="1"/>
  <c r="AX103" i="1"/>
  <c r="BI114" i="16"/>
  <c r="H36" i="16" s="1"/>
  <c r="BD103" i="1" s="1"/>
  <c r="BH114" i="16"/>
  <c r="H35" i="16"/>
  <c r="BC103" i="1"/>
  <c r="BG114" i="16"/>
  <c r="H34" i="16" s="1"/>
  <c r="BB103" i="1" s="1"/>
  <c r="BF114" i="16"/>
  <c r="H33" i="16" s="1"/>
  <c r="BA103" i="1" s="1"/>
  <c r="M33" i="16"/>
  <c r="AW103" i="1" s="1"/>
  <c r="AT103" i="1" s="1"/>
  <c r="AA114" i="16"/>
  <c r="AA113" i="16" s="1"/>
  <c r="AA112" i="16" s="1"/>
  <c r="AA111" i="16" s="1"/>
  <c r="Y114" i="16"/>
  <c r="Y113" i="16"/>
  <c r="Y112" i="16"/>
  <c r="Y111" i="16" s="1"/>
  <c r="W114" i="16"/>
  <c r="W113" i="16" s="1"/>
  <c r="W112" i="16" s="1"/>
  <c r="W111" i="16" s="1"/>
  <c r="AU103" i="1" s="1"/>
  <c r="BK114" i="16"/>
  <c r="BK113" i="16" s="1"/>
  <c r="N114" i="16"/>
  <c r="BE114" i="16"/>
  <c r="M32" i="16" s="1"/>
  <c r="AV103" i="1" s="1"/>
  <c r="H32" i="16"/>
  <c r="AZ103" i="1" s="1"/>
  <c r="F105" i="16"/>
  <c r="F103" i="16"/>
  <c r="M28" i="16"/>
  <c r="AS103" i="1" s="1"/>
  <c r="F81" i="16"/>
  <c r="F79" i="16"/>
  <c r="O21" i="16"/>
  <c r="E21" i="16"/>
  <c r="M84" i="16" s="1"/>
  <c r="M108" i="16"/>
  <c r="O20" i="16"/>
  <c r="O18" i="16"/>
  <c r="E18" i="16"/>
  <c r="M107" i="16" s="1"/>
  <c r="O17" i="16"/>
  <c r="O15" i="16"/>
  <c r="E15" i="16"/>
  <c r="O14" i="16"/>
  <c r="O12" i="16"/>
  <c r="E12" i="16"/>
  <c r="F83" i="16" s="1"/>
  <c r="O11" i="16"/>
  <c r="O9" i="16"/>
  <c r="M81" i="16" s="1"/>
  <c r="M105" i="16"/>
  <c r="F6" i="16"/>
  <c r="AY102" i="1"/>
  <c r="AX102" i="1"/>
  <c r="BI114" i="15"/>
  <c r="H36" i="15" s="1"/>
  <c r="BD102" i="1" s="1"/>
  <c r="BH114" i="15"/>
  <c r="H35" i="15" s="1"/>
  <c r="BC102" i="1" s="1"/>
  <c r="BG114" i="15"/>
  <c r="H34" i="15" s="1"/>
  <c r="BB102" i="1" s="1"/>
  <c r="BF114" i="15"/>
  <c r="H33" i="15" s="1"/>
  <c r="BA102" i="1" s="1"/>
  <c r="M33" i="15"/>
  <c r="AW102" i="1" s="1"/>
  <c r="AA114" i="15"/>
  <c r="AA113" i="15" s="1"/>
  <c r="AA112" i="15" s="1"/>
  <c r="AA111" i="15"/>
  <c r="Y114" i="15"/>
  <c r="Y113" i="15" s="1"/>
  <c r="Y112" i="15" s="1"/>
  <c r="Y111" i="15" s="1"/>
  <c r="W114" i="15"/>
  <c r="W113" i="15" s="1"/>
  <c r="W112" i="15" s="1"/>
  <c r="W111" i="15" s="1"/>
  <c r="AU102" i="1" s="1"/>
  <c r="BK114" i="15"/>
  <c r="BK113" i="15" s="1"/>
  <c r="N114" i="15"/>
  <c r="BE114" i="15"/>
  <c r="H32" i="15" s="1"/>
  <c r="AZ102" i="1" s="1"/>
  <c r="F105" i="15"/>
  <c r="F103" i="15"/>
  <c r="M28" i="15"/>
  <c r="AS102" i="1" s="1"/>
  <c r="F81" i="15"/>
  <c r="F79" i="15"/>
  <c r="O21" i="15"/>
  <c r="E21" i="15"/>
  <c r="O20" i="15"/>
  <c r="O18" i="15"/>
  <c r="E18" i="15"/>
  <c r="M83" i="15" s="1"/>
  <c r="O17" i="15"/>
  <c r="O15" i="15"/>
  <c r="E15" i="15"/>
  <c r="F108" i="15" s="1"/>
  <c r="O14" i="15"/>
  <c r="O12" i="15"/>
  <c r="E12" i="15"/>
  <c r="F107" i="15" s="1"/>
  <c r="O11" i="15"/>
  <c r="O9" i="15"/>
  <c r="M105" i="15" s="1"/>
  <c r="F6" i="15"/>
  <c r="F102" i="15" s="1"/>
  <c r="AY101" i="1"/>
  <c r="AX101" i="1"/>
  <c r="BI114" i="14"/>
  <c r="H36" i="14" s="1"/>
  <c r="BD101" i="1" s="1"/>
  <c r="BH114" i="14"/>
  <c r="H35" i="14" s="1"/>
  <c r="BC101" i="1" s="1"/>
  <c r="BG114" i="14"/>
  <c r="H34" i="14" s="1"/>
  <c r="BB101" i="1" s="1"/>
  <c r="BF114" i="14"/>
  <c r="AA114" i="14"/>
  <c r="AA113" i="14" s="1"/>
  <c r="AA112" i="14" s="1"/>
  <c r="AA111" i="14" s="1"/>
  <c r="Y114" i="14"/>
  <c r="Y113" i="14"/>
  <c r="Y112" i="14" s="1"/>
  <c r="Y111" i="14" s="1"/>
  <c r="W114" i="14"/>
  <c r="W113" i="14" s="1"/>
  <c r="W112" i="14" s="1"/>
  <c r="W111" i="14" s="1"/>
  <c r="AU101" i="1" s="1"/>
  <c r="BK114" i="14"/>
  <c r="BK113" i="14" s="1"/>
  <c r="N114" i="14"/>
  <c r="BE114" i="14"/>
  <c r="M32" i="14" s="1"/>
  <c r="AV101" i="1" s="1"/>
  <c r="F105" i="14"/>
  <c r="F103" i="14"/>
  <c r="M28" i="14"/>
  <c r="AS101" i="1" s="1"/>
  <c r="F81" i="14"/>
  <c r="F79" i="14"/>
  <c r="O21" i="14"/>
  <c r="E21" i="14"/>
  <c r="M108" i="14" s="1"/>
  <c r="O20" i="14"/>
  <c r="O18" i="14"/>
  <c r="E18" i="14"/>
  <c r="M107" i="14" s="1"/>
  <c r="O17" i="14"/>
  <c r="O15" i="14"/>
  <c r="E15" i="14"/>
  <c r="F84" i="14" s="1"/>
  <c r="F108" i="14"/>
  <c r="O14" i="14"/>
  <c r="O12" i="14"/>
  <c r="E12" i="14"/>
  <c r="F107" i="14" s="1"/>
  <c r="O11" i="14"/>
  <c r="O9" i="14"/>
  <c r="M81" i="14" s="1"/>
  <c r="F6" i="14"/>
  <c r="F102" i="14" s="1"/>
  <c r="F78" i="14"/>
  <c r="AY100" i="1"/>
  <c r="AX100" i="1"/>
  <c r="BI114" i="13"/>
  <c r="H36" i="13" s="1"/>
  <c r="BD100" i="1" s="1"/>
  <c r="BH114" i="13"/>
  <c r="H35" i="13" s="1"/>
  <c r="BC100" i="1" s="1"/>
  <c r="BG114" i="13"/>
  <c r="H34" i="13" s="1"/>
  <c r="BB100" i="1" s="1"/>
  <c r="BF114" i="13"/>
  <c r="H33" i="13" s="1"/>
  <c r="BA100" i="1" s="1"/>
  <c r="AA114" i="13"/>
  <c r="AA113" i="13" s="1"/>
  <c r="AA112" i="13" s="1"/>
  <c r="AA111" i="13" s="1"/>
  <c r="Y114" i="13"/>
  <c r="Y113" i="13" s="1"/>
  <c r="Y112" i="13" s="1"/>
  <c r="Y111" i="13" s="1"/>
  <c r="W114" i="13"/>
  <c r="W113" i="13"/>
  <c r="W112" i="13" s="1"/>
  <c r="W111" i="13" s="1"/>
  <c r="AU100" i="1" s="1"/>
  <c r="BK114" i="13"/>
  <c r="BK113" i="13" s="1"/>
  <c r="BK112" i="13" s="1"/>
  <c r="N114" i="13"/>
  <c r="BE114" i="13" s="1"/>
  <c r="F105" i="13"/>
  <c r="F103" i="13"/>
  <c r="M28" i="13"/>
  <c r="AS100" i="1" s="1"/>
  <c r="F81" i="13"/>
  <c r="F79" i="13"/>
  <c r="O21" i="13"/>
  <c r="E21" i="13"/>
  <c r="M108" i="13" s="1"/>
  <c r="M84" i="13"/>
  <c r="O20" i="13"/>
  <c r="O18" i="13"/>
  <c r="E18" i="13"/>
  <c r="M107" i="13" s="1"/>
  <c r="O17" i="13"/>
  <c r="O15" i="13"/>
  <c r="E15" i="13"/>
  <c r="F108" i="13" s="1"/>
  <c r="O14" i="13"/>
  <c r="O12" i="13"/>
  <c r="E12" i="13"/>
  <c r="F83" i="13" s="1"/>
  <c r="O11" i="13"/>
  <c r="O9" i="13"/>
  <c r="M105" i="13" s="1"/>
  <c r="F6" i="13"/>
  <c r="F102" i="13" s="1"/>
  <c r="AY99" i="1"/>
  <c r="AX99" i="1"/>
  <c r="BI114" i="12"/>
  <c r="H36" i="12" s="1"/>
  <c r="BD99" i="1" s="1"/>
  <c r="BH114" i="12"/>
  <c r="H35" i="12" s="1"/>
  <c r="BC99" i="1" s="1"/>
  <c r="BG114" i="12"/>
  <c r="H34" i="12" s="1"/>
  <c r="BB99" i="1" s="1"/>
  <c r="BF114" i="12"/>
  <c r="M33" i="12" s="1"/>
  <c r="AW99" i="1" s="1"/>
  <c r="AA114" i="12"/>
  <c r="AA113" i="12" s="1"/>
  <c r="AA112" i="12" s="1"/>
  <c r="AA111" i="12" s="1"/>
  <c r="Y114" i="12"/>
  <c r="Y113" i="12" s="1"/>
  <c r="Y112" i="12" s="1"/>
  <c r="Y111" i="12" s="1"/>
  <c r="W114" i="12"/>
  <c r="W113" i="12" s="1"/>
  <c r="W112" i="12" s="1"/>
  <c r="W111" i="12" s="1"/>
  <c r="AU99" i="1" s="1"/>
  <c r="BK114" i="12"/>
  <c r="BK113" i="12" s="1"/>
  <c r="N113" i="12" s="1"/>
  <c r="N90" i="12" s="1"/>
  <c r="N114" i="12"/>
  <c r="BE114" i="12" s="1"/>
  <c r="H32" i="12" s="1"/>
  <c r="AZ99" i="1" s="1"/>
  <c r="F105" i="12"/>
  <c r="F103" i="12"/>
  <c r="M28" i="12"/>
  <c r="AS99" i="1"/>
  <c r="F81" i="12"/>
  <c r="F79" i="12"/>
  <c r="O21" i="12"/>
  <c r="E21" i="12"/>
  <c r="M108" i="12" s="1"/>
  <c r="O20" i="12"/>
  <c r="O18" i="12"/>
  <c r="E18" i="12"/>
  <c r="M83" i="12" s="1"/>
  <c r="O17" i="12"/>
  <c r="O15" i="12"/>
  <c r="E15" i="12"/>
  <c r="F84" i="12" s="1"/>
  <c r="F108" i="12"/>
  <c r="O14" i="12"/>
  <c r="O12" i="12"/>
  <c r="E12" i="12"/>
  <c r="F107" i="12" s="1"/>
  <c r="O11" i="12"/>
  <c r="O9" i="12"/>
  <c r="M105" i="12" s="1"/>
  <c r="F6" i="12"/>
  <c r="F78" i="12" s="1"/>
  <c r="F102" i="12"/>
  <c r="AY98" i="1"/>
  <c r="AX98" i="1"/>
  <c r="BI114" i="11"/>
  <c r="H36" i="11" s="1"/>
  <c r="BD98" i="1" s="1"/>
  <c r="BH114" i="11"/>
  <c r="H35" i="11" s="1"/>
  <c r="BC98" i="1" s="1"/>
  <c r="BG114" i="11"/>
  <c r="H34" i="11" s="1"/>
  <c r="BB98" i="1" s="1"/>
  <c r="BF114" i="11"/>
  <c r="M33" i="11" s="1"/>
  <c r="AW98" i="1" s="1"/>
  <c r="AA114" i="11"/>
  <c r="AA113" i="11" s="1"/>
  <c r="AA112" i="11" s="1"/>
  <c r="AA111" i="11" s="1"/>
  <c r="Y114" i="11"/>
  <c r="Y113" i="11" s="1"/>
  <c r="Y112" i="11" s="1"/>
  <c r="Y111" i="11" s="1"/>
  <c r="W114" i="11"/>
  <c r="W113" i="11" s="1"/>
  <c r="W112" i="11" s="1"/>
  <c r="W111" i="11" s="1"/>
  <c r="AU98" i="1" s="1"/>
  <c r="BK114" i="11"/>
  <c r="BK113" i="11" s="1"/>
  <c r="N113" i="11" s="1"/>
  <c r="N90" i="11" s="1"/>
  <c r="N114" i="11"/>
  <c r="BE114" i="11" s="1"/>
  <c r="F105" i="11"/>
  <c r="F103" i="11"/>
  <c r="M28" i="11"/>
  <c r="AS98" i="1" s="1"/>
  <c r="F81" i="11"/>
  <c r="F79" i="11"/>
  <c r="O21" i="11"/>
  <c r="E21" i="11"/>
  <c r="M108" i="11" s="1"/>
  <c r="O20" i="11"/>
  <c r="O18" i="11"/>
  <c r="E18" i="11"/>
  <c r="M107" i="11" s="1"/>
  <c r="M83" i="11"/>
  <c r="O17" i="11"/>
  <c r="O15" i="11"/>
  <c r="E15" i="11"/>
  <c r="F84" i="11" s="1"/>
  <c r="F108" i="11"/>
  <c r="O14" i="11"/>
  <c r="O12" i="11"/>
  <c r="E12" i="11"/>
  <c r="F107" i="11" s="1"/>
  <c r="O11" i="11"/>
  <c r="O9" i="11"/>
  <c r="M81" i="11" s="1"/>
  <c r="F6" i="11"/>
  <c r="F78" i="11" s="1"/>
  <c r="AY97" i="1"/>
  <c r="AX97" i="1"/>
  <c r="BI114" i="10"/>
  <c r="H36" i="10" s="1"/>
  <c r="BD97" i="1" s="1"/>
  <c r="BH114" i="10"/>
  <c r="H35" i="10" s="1"/>
  <c r="BC97" i="1" s="1"/>
  <c r="BG114" i="10"/>
  <c r="H34" i="10" s="1"/>
  <c r="BB97" i="1" s="1"/>
  <c r="BF114" i="10"/>
  <c r="M33" i="10" s="1"/>
  <c r="AW97" i="1" s="1"/>
  <c r="AA114" i="10"/>
  <c r="AA113" i="10"/>
  <c r="AA112" i="10" s="1"/>
  <c r="AA111" i="10" s="1"/>
  <c r="Y114" i="10"/>
  <c r="Y113" i="10" s="1"/>
  <c r="Y112" i="10" s="1"/>
  <c r="Y111" i="10" s="1"/>
  <c r="W114" i="10"/>
  <c r="W113" i="10" s="1"/>
  <c r="W112" i="10" s="1"/>
  <c r="W111" i="10" s="1"/>
  <c r="AU97" i="1" s="1"/>
  <c r="BK114" i="10"/>
  <c r="BK113" i="10" s="1"/>
  <c r="N114" i="10"/>
  <c r="BE114" i="10" s="1"/>
  <c r="F105" i="10"/>
  <c r="F103" i="10"/>
  <c r="M28" i="10"/>
  <c r="AS97" i="1" s="1"/>
  <c r="F81" i="10"/>
  <c r="F79" i="10"/>
  <c r="O21" i="10"/>
  <c r="E21" i="10"/>
  <c r="M84" i="10" s="1"/>
  <c r="O20" i="10"/>
  <c r="O18" i="10"/>
  <c r="E18" i="10"/>
  <c r="M107" i="10" s="1"/>
  <c r="O17" i="10"/>
  <c r="O15" i="10"/>
  <c r="E15" i="10"/>
  <c r="O14" i="10"/>
  <c r="O12" i="10"/>
  <c r="E12" i="10"/>
  <c r="O11" i="10"/>
  <c r="O9" i="10"/>
  <c r="M81" i="10" s="1"/>
  <c r="F6" i="10"/>
  <c r="AY96" i="1"/>
  <c r="AX96" i="1"/>
  <c r="BI114" i="9"/>
  <c r="H36" i="9" s="1"/>
  <c r="BD96" i="1" s="1"/>
  <c r="BH114" i="9"/>
  <c r="H35" i="9" s="1"/>
  <c r="BC96" i="1" s="1"/>
  <c r="BG114" i="9"/>
  <c r="H34" i="9" s="1"/>
  <c r="BB96" i="1" s="1"/>
  <c r="BF114" i="9"/>
  <c r="M33" i="9" s="1"/>
  <c r="AW96" i="1" s="1"/>
  <c r="AA114" i="9"/>
  <c r="AA113" i="9" s="1"/>
  <c r="AA112" i="9"/>
  <c r="AA111" i="9" s="1"/>
  <c r="Y114" i="9"/>
  <c r="Y113" i="9" s="1"/>
  <c r="Y112" i="9" s="1"/>
  <c r="Y111" i="9" s="1"/>
  <c r="W114" i="9"/>
  <c r="W113" i="9" s="1"/>
  <c r="W112" i="9" s="1"/>
  <c r="W111" i="9" s="1"/>
  <c r="AU96" i="1" s="1"/>
  <c r="BK114" i="9"/>
  <c r="BK113" i="9" s="1"/>
  <c r="N113" i="9" s="1"/>
  <c r="N90" i="9" s="1"/>
  <c r="N114" i="9"/>
  <c r="BE114" i="9"/>
  <c r="H32" i="9" s="1"/>
  <c r="AZ96" i="1" s="1"/>
  <c r="F105" i="9"/>
  <c r="F103" i="9"/>
  <c r="M28" i="9"/>
  <c r="AS96" i="1" s="1"/>
  <c r="F81" i="9"/>
  <c r="F79" i="9"/>
  <c r="O21" i="9"/>
  <c r="E21" i="9"/>
  <c r="M108" i="9" s="1"/>
  <c r="O20" i="9"/>
  <c r="O18" i="9"/>
  <c r="E18" i="9"/>
  <c r="M107" i="9" s="1"/>
  <c r="O17" i="9"/>
  <c r="O15" i="9"/>
  <c r="E15" i="9"/>
  <c r="F108" i="9" s="1"/>
  <c r="O14" i="9"/>
  <c r="O12" i="9"/>
  <c r="E12" i="9"/>
  <c r="F107" i="9" s="1"/>
  <c r="O11" i="9"/>
  <c r="O9" i="9"/>
  <c r="M105" i="9" s="1"/>
  <c r="F6" i="9"/>
  <c r="AY95" i="1"/>
  <c r="AX95" i="1"/>
  <c r="BI114" i="8"/>
  <c r="H36" i="8" s="1"/>
  <c r="BD95" i="1" s="1"/>
  <c r="BH114" i="8"/>
  <c r="H35" i="8" s="1"/>
  <c r="BC95" i="1" s="1"/>
  <c r="BG114" i="8"/>
  <c r="H34" i="8" s="1"/>
  <c r="BB95" i="1" s="1"/>
  <c r="BF114" i="8"/>
  <c r="AA114" i="8"/>
  <c r="AA113" i="8" s="1"/>
  <c r="AA112" i="8" s="1"/>
  <c r="AA111" i="8" s="1"/>
  <c r="Y114" i="8"/>
  <c r="Y113" i="8" s="1"/>
  <c r="Y112" i="8" s="1"/>
  <c r="Y111" i="8" s="1"/>
  <c r="W114" i="8"/>
  <c r="W113" i="8" s="1"/>
  <c r="W112" i="8" s="1"/>
  <c r="W111" i="8" s="1"/>
  <c r="AU95" i="1" s="1"/>
  <c r="BK114" i="8"/>
  <c r="BK113" i="8" s="1"/>
  <c r="N113" i="8" s="1"/>
  <c r="N90" i="8" s="1"/>
  <c r="N114" i="8"/>
  <c r="BE114" i="8" s="1"/>
  <c r="H32" i="8" s="1"/>
  <c r="AZ95" i="1" s="1"/>
  <c r="F105" i="8"/>
  <c r="F103" i="8"/>
  <c r="M28" i="8"/>
  <c r="AS95" i="1"/>
  <c r="F81" i="8"/>
  <c r="F79" i="8"/>
  <c r="O21" i="8"/>
  <c r="E21" i="8"/>
  <c r="M84" i="8" s="1"/>
  <c r="O20" i="8"/>
  <c r="O18" i="8"/>
  <c r="E18" i="8"/>
  <c r="M107" i="8" s="1"/>
  <c r="O17" i="8"/>
  <c r="O15" i="8"/>
  <c r="E15" i="8"/>
  <c r="F108" i="8" s="1"/>
  <c r="O14" i="8"/>
  <c r="O12" i="8"/>
  <c r="E12" i="8"/>
  <c r="F107" i="8" s="1"/>
  <c r="O11" i="8"/>
  <c r="O9" i="8"/>
  <c r="F6" i="8"/>
  <c r="F78" i="8" s="1"/>
  <c r="F102" i="8"/>
  <c r="AY94" i="1"/>
  <c r="AX94" i="1"/>
  <c r="BI114" i="7"/>
  <c r="H36" i="7" s="1"/>
  <c r="BD94" i="1" s="1"/>
  <c r="BH114" i="7"/>
  <c r="H35" i="7" s="1"/>
  <c r="BC94" i="1" s="1"/>
  <c r="BG114" i="7"/>
  <c r="H34" i="7" s="1"/>
  <c r="BB94" i="1" s="1"/>
  <c r="BF114" i="7"/>
  <c r="H33" i="7" s="1"/>
  <c r="BA94" i="1" s="1"/>
  <c r="AA114" i="7"/>
  <c r="AA113" i="7" s="1"/>
  <c r="AA112" i="7" s="1"/>
  <c r="AA111" i="7" s="1"/>
  <c r="Y114" i="7"/>
  <c r="Y113" i="7"/>
  <c r="Y112" i="7" s="1"/>
  <c r="Y111" i="7" s="1"/>
  <c r="W114" i="7"/>
  <c r="W113" i="7" s="1"/>
  <c r="W112" i="7" s="1"/>
  <c r="W111" i="7" s="1"/>
  <c r="AU94" i="1" s="1"/>
  <c r="BK114" i="7"/>
  <c r="BK113" i="7" s="1"/>
  <c r="N114" i="7"/>
  <c r="BE114" i="7" s="1"/>
  <c r="M32" i="7" s="1"/>
  <c r="AV94" i="1" s="1"/>
  <c r="F105" i="7"/>
  <c r="F103" i="7"/>
  <c r="M28" i="7"/>
  <c r="AS94" i="1" s="1"/>
  <c r="F81" i="7"/>
  <c r="F79" i="7"/>
  <c r="O21" i="7"/>
  <c r="E21" i="7"/>
  <c r="M84" i="7" s="1"/>
  <c r="M108" i="7"/>
  <c r="O20" i="7"/>
  <c r="O18" i="7"/>
  <c r="E18" i="7"/>
  <c r="M83" i="7" s="1"/>
  <c r="O17" i="7"/>
  <c r="O15" i="7"/>
  <c r="E15" i="7"/>
  <c r="F108" i="7" s="1"/>
  <c r="O14" i="7"/>
  <c r="O12" i="7"/>
  <c r="E12" i="7"/>
  <c r="F107" i="7" s="1"/>
  <c r="O11" i="7"/>
  <c r="O9" i="7"/>
  <c r="M105" i="7" s="1"/>
  <c r="M81" i="7"/>
  <c r="F6" i="7"/>
  <c r="F102" i="7" s="1"/>
  <c r="AY93" i="1"/>
  <c r="AX93" i="1"/>
  <c r="BI114" i="6"/>
  <c r="H36" i="6" s="1"/>
  <c r="BD93" i="1" s="1"/>
  <c r="BH114" i="6"/>
  <c r="H35" i="6" s="1"/>
  <c r="BC93" i="1" s="1"/>
  <c r="BG114" i="6"/>
  <c r="H34" i="6" s="1"/>
  <c r="BB93" i="1" s="1"/>
  <c r="BF114" i="6"/>
  <c r="M33" i="6" s="1"/>
  <c r="AW93" i="1" s="1"/>
  <c r="AA114" i="6"/>
  <c r="AA113" i="6"/>
  <c r="AA112" i="6" s="1"/>
  <c r="AA111" i="6" s="1"/>
  <c r="Y114" i="6"/>
  <c r="Y113" i="6" s="1"/>
  <c r="Y112" i="6" s="1"/>
  <c r="Y111" i="6" s="1"/>
  <c r="W114" i="6"/>
  <c r="W113" i="6" s="1"/>
  <c r="W112" i="6" s="1"/>
  <c r="W111" i="6" s="1"/>
  <c r="AU93" i="1" s="1"/>
  <c r="BK114" i="6"/>
  <c r="BK113" i="6" s="1"/>
  <c r="N113" i="6" s="1"/>
  <c r="N90" i="6" s="1"/>
  <c r="N114" i="6"/>
  <c r="BE114" i="6" s="1"/>
  <c r="M32" i="6" s="1"/>
  <c r="AV93" i="1" s="1"/>
  <c r="F105" i="6"/>
  <c r="F103" i="6"/>
  <c r="M28" i="6"/>
  <c r="AS93" i="1" s="1"/>
  <c r="F81" i="6"/>
  <c r="F79" i="6"/>
  <c r="O21" i="6"/>
  <c r="E21" i="6"/>
  <c r="M108" i="6" s="1"/>
  <c r="O20" i="6"/>
  <c r="O18" i="6"/>
  <c r="E18" i="6"/>
  <c r="M107" i="6" s="1"/>
  <c r="O17" i="6"/>
  <c r="O15" i="6"/>
  <c r="E15" i="6"/>
  <c r="F84" i="6" s="1"/>
  <c r="F108" i="6"/>
  <c r="O14" i="6"/>
  <c r="O12" i="6"/>
  <c r="E12" i="6"/>
  <c r="F107" i="6" s="1"/>
  <c r="O11" i="6"/>
  <c r="O9" i="6"/>
  <c r="M105" i="6" s="1"/>
  <c r="F6" i="6"/>
  <c r="F78" i="6" s="1"/>
  <c r="AY92" i="1"/>
  <c r="AX92" i="1"/>
  <c r="BI114" i="5"/>
  <c r="H36" i="5" s="1"/>
  <c r="BD92" i="1" s="1"/>
  <c r="BH114" i="5"/>
  <c r="H35" i="5" s="1"/>
  <c r="BC92" i="1" s="1"/>
  <c r="BG114" i="5"/>
  <c r="H34" i="5" s="1"/>
  <c r="BB92" i="1" s="1"/>
  <c r="BF114" i="5"/>
  <c r="M33" i="5" s="1"/>
  <c r="AW92" i="1" s="1"/>
  <c r="AA114" i="5"/>
  <c r="AA113" i="5" s="1"/>
  <c r="AA112" i="5" s="1"/>
  <c r="AA111" i="5" s="1"/>
  <c r="Y114" i="5"/>
  <c r="Y113" i="5"/>
  <c r="Y112" i="5" s="1"/>
  <c r="Y111" i="5" s="1"/>
  <c r="W114" i="5"/>
  <c r="W113" i="5" s="1"/>
  <c r="W112" i="5" s="1"/>
  <c r="W111" i="5" s="1"/>
  <c r="AU92" i="1" s="1"/>
  <c r="BK114" i="5"/>
  <c r="BK113" i="5" s="1"/>
  <c r="N114" i="5"/>
  <c r="BE114" i="5" s="1"/>
  <c r="M32" i="5" s="1"/>
  <c r="AV92" i="1" s="1"/>
  <c r="F105" i="5"/>
  <c r="F103" i="5"/>
  <c r="M28" i="5"/>
  <c r="AS92" i="1"/>
  <c r="F81" i="5"/>
  <c r="F79" i="5"/>
  <c r="O21" i="5"/>
  <c r="E21" i="5"/>
  <c r="M84" i="5" s="1"/>
  <c r="M108" i="5"/>
  <c r="O20" i="5"/>
  <c r="O18" i="5"/>
  <c r="E18" i="5"/>
  <c r="M107" i="5" s="1"/>
  <c r="O17" i="5"/>
  <c r="O15" i="5"/>
  <c r="E15" i="5"/>
  <c r="F108" i="5" s="1"/>
  <c r="O14" i="5"/>
  <c r="O12" i="5"/>
  <c r="E12" i="5"/>
  <c r="F107" i="5" s="1"/>
  <c r="O11" i="5"/>
  <c r="O9" i="5"/>
  <c r="M105" i="5" s="1"/>
  <c r="F6" i="5"/>
  <c r="F102" i="5" s="1"/>
  <c r="AY91" i="1"/>
  <c r="AX91" i="1"/>
  <c r="BI114" i="4"/>
  <c r="H36" i="4" s="1"/>
  <c r="BD91" i="1" s="1"/>
  <c r="BH114" i="4"/>
  <c r="H35" i="4" s="1"/>
  <c r="BC91" i="1" s="1"/>
  <c r="BG114" i="4"/>
  <c r="H34" i="4" s="1"/>
  <c r="BB91" i="1" s="1"/>
  <c r="BF114" i="4"/>
  <c r="H33" i="4" s="1"/>
  <c r="BA91" i="1" s="1"/>
  <c r="M33" i="4"/>
  <c r="AW91" i="1" s="1"/>
  <c r="AA114" i="4"/>
  <c r="AA113" i="4" s="1"/>
  <c r="AA112" i="4" s="1"/>
  <c r="AA111" i="4" s="1"/>
  <c r="Y114" i="4"/>
  <c r="Y113" i="4" s="1"/>
  <c r="Y112" i="4" s="1"/>
  <c r="Y111" i="4" s="1"/>
  <c r="W114" i="4"/>
  <c r="W113" i="4" s="1"/>
  <c r="W112" i="4" s="1"/>
  <c r="W111" i="4" s="1"/>
  <c r="AU91" i="1" s="1"/>
  <c r="BK114" i="4"/>
  <c r="BK113" i="4"/>
  <c r="N113" i="4" s="1"/>
  <c r="N90" i="4" s="1"/>
  <c r="N114" i="4"/>
  <c r="BE114" i="4" s="1"/>
  <c r="F105" i="4"/>
  <c r="F103" i="4"/>
  <c r="M28" i="4"/>
  <c r="AS91" i="1" s="1"/>
  <c r="F81" i="4"/>
  <c r="F79" i="4"/>
  <c r="O21" i="4"/>
  <c r="E21" i="4"/>
  <c r="M108" i="4" s="1"/>
  <c r="O20" i="4"/>
  <c r="O18" i="4"/>
  <c r="E18" i="4"/>
  <c r="M107" i="4" s="1"/>
  <c r="M83" i="4"/>
  <c r="O17" i="4"/>
  <c r="O15" i="4"/>
  <c r="E15" i="4"/>
  <c r="F108" i="4" s="1"/>
  <c r="F84" i="4"/>
  <c r="O14" i="4"/>
  <c r="O12" i="4"/>
  <c r="E12" i="4"/>
  <c r="O11" i="4"/>
  <c r="O9" i="4"/>
  <c r="M105" i="4" s="1"/>
  <c r="F6" i="4"/>
  <c r="F102" i="4" s="1"/>
  <c r="AY90" i="1"/>
  <c r="AX90" i="1"/>
  <c r="BI114" i="3"/>
  <c r="H36" i="3" s="1"/>
  <c r="BD90" i="1" s="1"/>
  <c r="BH114" i="3"/>
  <c r="H35" i="3"/>
  <c r="BC90" i="1" s="1"/>
  <c r="BG114" i="3"/>
  <c r="H34" i="3" s="1"/>
  <c r="BB90" i="1" s="1"/>
  <c r="BF114" i="3"/>
  <c r="M33" i="3" s="1"/>
  <c r="AW90" i="1" s="1"/>
  <c r="AA114" i="3"/>
  <c r="AA113" i="3" s="1"/>
  <c r="AA112" i="3" s="1"/>
  <c r="AA111" i="3" s="1"/>
  <c r="Y114" i="3"/>
  <c r="Y113" i="3" s="1"/>
  <c r="Y112" i="3" s="1"/>
  <c r="Y111" i="3" s="1"/>
  <c r="W114" i="3"/>
  <c r="W113" i="3"/>
  <c r="W112" i="3" s="1"/>
  <c r="W111" i="3" s="1"/>
  <c r="AU90" i="1" s="1"/>
  <c r="BK114" i="3"/>
  <c r="BK113" i="3" s="1"/>
  <c r="N113" i="3" s="1"/>
  <c r="N90" i="3" s="1"/>
  <c r="N114" i="3"/>
  <c r="BE114" i="3" s="1"/>
  <c r="F105" i="3"/>
  <c r="F103" i="3"/>
  <c r="M28" i="3"/>
  <c r="AS90" i="1" s="1"/>
  <c r="F81" i="3"/>
  <c r="F79" i="3"/>
  <c r="O21" i="3"/>
  <c r="E21" i="3"/>
  <c r="M108" i="3" s="1"/>
  <c r="O20" i="3"/>
  <c r="O18" i="3"/>
  <c r="E18" i="3"/>
  <c r="O17" i="3"/>
  <c r="O15" i="3"/>
  <c r="E15" i="3"/>
  <c r="F84" i="3" s="1"/>
  <c r="O14" i="3"/>
  <c r="O12" i="3"/>
  <c r="E12" i="3"/>
  <c r="F83" i="3" s="1"/>
  <c r="F107" i="3"/>
  <c r="O11" i="3"/>
  <c r="O9" i="3"/>
  <c r="M81" i="3" s="1"/>
  <c r="M105" i="3"/>
  <c r="F6" i="3"/>
  <c r="F78" i="3" s="1"/>
  <c r="AY88" i="1"/>
  <c r="AX88" i="1"/>
  <c r="N894" i="2"/>
  <c r="BF894" i="2" s="1"/>
  <c r="N890" i="2"/>
  <c r="BF890" i="2" s="1"/>
  <c r="N884" i="2"/>
  <c r="N113" i="2" s="1"/>
  <c r="N885" i="2"/>
  <c r="BF885" i="2" s="1"/>
  <c r="N876" i="2"/>
  <c r="BF876" i="2" s="1"/>
  <c r="N875" i="2"/>
  <c r="BF875" i="2" s="1"/>
  <c r="N874" i="2"/>
  <c r="BF874" i="2" s="1"/>
  <c r="N873" i="2"/>
  <c r="BF873" i="2" s="1"/>
  <c r="N872" i="2"/>
  <c r="BF872" i="2" s="1"/>
  <c r="N871" i="2"/>
  <c r="BF871" i="2" s="1"/>
  <c r="N870" i="2"/>
  <c r="BF870" i="2" s="1"/>
  <c r="N869" i="2"/>
  <c r="BF869" i="2" s="1"/>
  <c r="N867" i="2"/>
  <c r="BF867" i="2" s="1"/>
  <c r="N866" i="2"/>
  <c r="BF866" i="2" s="1"/>
  <c r="N860" i="2"/>
  <c r="BF860" i="2" s="1"/>
  <c r="N859" i="2"/>
  <c r="BF859" i="2" s="1"/>
  <c r="N858" i="2"/>
  <c r="BF858" i="2" s="1"/>
  <c r="N857" i="2"/>
  <c r="BF857" i="2" s="1"/>
  <c r="N856" i="2"/>
  <c r="BF856" i="2" s="1"/>
  <c r="N854" i="2"/>
  <c r="BF854" i="2" s="1"/>
  <c r="N853" i="2"/>
  <c r="BF853" i="2" s="1"/>
  <c r="N852" i="2"/>
  <c r="BF852" i="2" s="1"/>
  <c r="N851" i="2"/>
  <c r="BF851" i="2" s="1"/>
  <c r="N850" i="2"/>
  <c r="BF850" i="2" s="1"/>
  <c r="N844" i="2"/>
  <c r="BF844" i="2" s="1"/>
  <c r="N843" i="2"/>
  <c r="BF843" i="2" s="1"/>
  <c r="N842" i="2"/>
  <c r="BF842" i="2" s="1"/>
  <c r="N836" i="2"/>
  <c r="BF836" i="2" s="1"/>
  <c r="N830" i="2"/>
  <c r="BF830" i="2" s="1"/>
  <c r="N824" i="2"/>
  <c r="BF824" i="2" s="1"/>
  <c r="N823" i="2"/>
  <c r="BF823" i="2" s="1"/>
  <c r="N817" i="2"/>
  <c r="BF817" i="2" s="1"/>
  <c r="N815" i="2"/>
  <c r="BF815" i="2" s="1"/>
  <c r="N814" i="2"/>
  <c r="BF814" i="2" s="1"/>
  <c r="N806" i="2"/>
  <c r="BF806" i="2" s="1"/>
  <c r="N800" i="2"/>
  <c r="BF800" i="2" s="1"/>
  <c r="N799" i="2"/>
  <c r="BF799" i="2" s="1"/>
  <c r="N798" i="2"/>
  <c r="BF798" i="2" s="1"/>
  <c r="N790" i="2"/>
  <c r="BF790" i="2" s="1"/>
  <c r="N789" i="2"/>
  <c r="BF789" i="2" s="1"/>
  <c r="N786" i="2"/>
  <c r="BF786" i="2" s="1"/>
  <c r="N784" i="2"/>
  <c r="BF784" i="2" s="1"/>
  <c r="N776" i="2"/>
  <c r="BF776" i="2" s="1"/>
  <c r="N773" i="2"/>
  <c r="BF773" i="2" s="1"/>
  <c r="N770" i="2"/>
  <c r="BF770" i="2" s="1"/>
  <c r="N767" i="2"/>
  <c r="BF767" i="2" s="1"/>
  <c r="N764" i="2"/>
  <c r="BF764" i="2" s="1"/>
  <c r="N761" i="2"/>
  <c r="BF761" i="2" s="1"/>
  <c r="N758" i="2"/>
  <c r="BF758" i="2" s="1"/>
  <c r="N755" i="2"/>
  <c r="BF755" i="2" s="1"/>
  <c r="N752" i="2"/>
  <c r="BF752" i="2" s="1"/>
  <c r="N749" i="2"/>
  <c r="BF749" i="2" s="1"/>
  <c r="N746" i="2"/>
  <c r="BF746" i="2" s="1"/>
  <c r="N743" i="2"/>
  <c r="BF743" i="2" s="1"/>
  <c r="N740" i="2"/>
  <c r="BF740" i="2" s="1"/>
  <c r="N737" i="2"/>
  <c r="BF737" i="2" s="1"/>
  <c r="N734" i="2"/>
  <c r="BF734" i="2" s="1"/>
  <c r="N731" i="2"/>
  <c r="BF731" i="2" s="1"/>
  <c r="N728" i="2"/>
  <c r="BF728" i="2" s="1"/>
  <c r="N725" i="2"/>
  <c r="BF725" i="2" s="1"/>
  <c r="N722" i="2"/>
  <c r="BF722" i="2" s="1"/>
  <c r="N719" i="2"/>
  <c r="BF719" i="2" s="1"/>
  <c r="N716" i="2"/>
  <c r="BF716" i="2" s="1"/>
  <c r="N713" i="2"/>
  <c r="BF713" i="2" s="1"/>
  <c r="N710" i="2"/>
  <c r="BF710" i="2" s="1"/>
  <c r="N707" i="2"/>
  <c r="BF707" i="2" s="1"/>
  <c r="N704" i="2"/>
  <c r="BF704" i="2" s="1"/>
  <c r="N701" i="2"/>
  <c r="BF701" i="2" s="1"/>
  <c r="N698" i="2"/>
  <c r="BF698" i="2" s="1"/>
  <c r="N695" i="2"/>
  <c r="BF695" i="2" s="1"/>
  <c r="N693" i="2"/>
  <c r="BF693" i="2" s="1"/>
  <c r="N692" i="2"/>
  <c r="BF692" i="2" s="1"/>
  <c r="N691" i="2"/>
  <c r="BF691" i="2" s="1"/>
  <c r="N690" i="2"/>
  <c r="BF690" i="2" s="1"/>
  <c r="N689" i="2"/>
  <c r="BF689" i="2" s="1"/>
  <c r="N688" i="2"/>
  <c r="BF688" i="2" s="1"/>
  <c r="N687" i="2"/>
  <c r="BF687" i="2" s="1"/>
  <c r="N686" i="2"/>
  <c r="BF686" i="2" s="1"/>
  <c r="N685" i="2"/>
  <c r="BF685" i="2" s="1"/>
  <c r="N684" i="2"/>
  <c r="BF684" i="2" s="1"/>
  <c r="N683" i="2"/>
  <c r="BF683" i="2" s="1"/>
  <c r="N682" i="2"/>
  <c r="BF682" i="2" s="1"/>
  <c r="N681" i="2"/>
  <c r="BF681" i="2" s="1"/>
  <c r="N680" i="2"/>
  <c r="BF680" i="2" s="1"/>
  <c r="N679" i="2"/>
  <c r="BF679" i="2" s="1"/>
  <c r="N678" i="2"/>
  <c r="BF678" i="2" s="1"/>
  <c r="N677" i="2"/>
  <c r="BF677" i="2" s="1"/>
  <c r="N676" i="2"/>
  <c r="BF676" i="2" s="1"/>
  <c r="N675" i="2"/>
  <c r="BF675" i="2" s="1"/>
  <c r="N674" i="2"/>
  <c r="BF674" i="2" s="1"/>
  <c r="N673" i="2"/>
  <c r="BF673" i="2" s="1"/>
  <c r="N672" i="2"/>
  <c r="BF672" i="2" s="1"/>
  <c r="N671" i="2"/>
  <c r="BF671" i="2" s="1"/>
  <c r="N670" i="2"/>
  <c r="BF670" i="2" s="1"/>
  <c r="N669" i="2"/>
  <c r="BF669" i="2" s="1"/>
  <c r="N668" i="2"/>
  <c r="BF668" i="2" s="1"/>
  <c r="N667" i="2"/>
  <c r="BF667" i="2" s="1"/>
  <c r="N666" i="2"/>
  <c r="BF666" i="2" s="1"/>
  <c r="N665" i="2"/>
  <c r="BF665" i="2" s="1"/>
  <c r="N664" i="2"/>
  <c r="BF664" i="2" s="1"/>
  <c r="N663" i="2"/>
  <c r="BF663" i="2" s="1"/>
  <c r="N662" i="2"/>
  <c r="BF662" i="2" s="1"/>
  <c r="N661" i="2"/>
  <c r="BF661" i="2" s="1"/>
  <c r="N660" i="2"/>
  <c r="BF660" i="2" s="1"/>
  <c r="N659" i="2"/>
  <c r="BF659" i="2" s="1"/>
  <c r="N658" i="2"/>
  <c r="BF658" i="2" s="1"/>
  <c r="N657" i="2"/>
  <c r="BF657" i="2" s="1"/>
  <c r="N656" i="2"/>
  <c r="BF656" i="2" s="1"/>
  <c r="N655" i="2"/>
  <c r="BF655" i="2" s="1"/>
  <c r="N654" i="2"/>
  <c r="BF654" i="2" s="1"/>
  <c r="N653" i="2"/>
  <c r="BF653" i="2" s="1"/>
  <c r="N652" i="2"/>
  <c r="BF652" i="2" s="1"/>
  <c r="N651" i="2"/>
  <c r="BF651" i="2" s="1"/>
  <c r="N650" i="2"/>
  <c r="BF650" i="2" s="1"/>
  <c r="N649" i="2"/>
  <c r="BF649" i="2" s="1"/>
  <c r="N648" i="2"/>
  <c r="BF648" i="2" s="1"/>
  <c r="N647" i="2"/>
  <c r="BF647" i="2" s="1"/>
  <c r="N646" i="2"/>
  <c r="BF646" i="2" s="1"/>
  <c r="N645" i="2"/>
  <c r="BF645" i="2" s="1"/>
  <c r="N644" i="2"/>
  <c r="BF644" i="2" s="1"/>
  <c r="N643" i="2"/>
  <c r="BF643" i="2" s="1"/>
  <c r="N642" i="2"/>
  <c r="BF642" i="2" s="1"/>
  <c r="N641" i="2"/>
  <c r="BF641" i="2" s="1"/>
  <c r="N640" i="2"/>
  <c r="BF640" i="2" s="1"/>
  <c r="N639" i="2"/>
  <c r="BF639" i="2" s="1"/>
  <c r="N638" i="2"/>
  <c r="BF638" i="2" s="1"/>
  <c r="N637" i="2"/>
  <c r="BF637" i="2" s="1"/>
  <c r="N636" i="2"/>
  <c r="BF636" i="2" s="1"/>
  <c r="N635" i="2"/>
  <c r="BF635" i="2" s="1"/>
  <c r="N634" i="2"/>
  <c r="BF634" i="2" s="1"/>
  <c r="N633" i="2"/>
  <c r="BF633" i="2" s="1"/>
  <c r="N632" i="2"/>
  <c r="BF632" i="2" s="1"/>
  <c r="N631" i="2"/>
  <c r="BF631" i="2" s="1"/>
  <c r="N630" i="2"/>
  <c r="BF630" i="2" s="1"/>
  <c r="N629" i="2"/>
  <c r="BF629" i="2" s="1"/>
  <c r="N628" i="2"/>
  <c r="BF628" i="2" s="1"/>
  <c r="N627" i="2"/>
  <c r="BF627" i="2" s="1"/>
  <c r="N626" i="2"/>
  <c r="BF626" i="2" s="1"/>
  <c r="N625" i="2"/>
  <c r="BF625" i="2" s="1"/>
  <c r="N624" i="2"/>
  <c r="BF624" i="2" s="1"/>
  <c r="N623" i="2"/>
  <c r="BF623" i="2" s="1"/>
  <c r="N622" i="2"/>
  <c r="BF622" i="2" s="1"/>
  <c r="N621" i="2"/>
  <c r="BF621" i="2" s="1"/>
  <c r="N620" i="2"/>
  <c r="BF620" i="2" s="1"/>
  <c r="N619" i="2"/>
  <c r="BF619" i="2" s="1"/>
  <c r="N614" i="2"/>
  <c r="BF614" i="2" s="1"/>
  <c r="N612" i="2"/>
  <c r="BF612" i="2" s="1"/>
  <c r="N601" i="2"/>
  <c r="BF601" i="2" s="1"/>
  <c r="N597" i="2"/>
  <c r="BF597" i="2" s="1"/>
  <c r="N595" i="2"/>
  <c r="BF595" i="2" s="1"/>
  <c r="N594" i="2"/>
  <c r="BF594" i="2" s="1"/>
  <c r="N593" i="2"/>
  <c r="BF593" i="2" s="1"/>
  <c r="N587" i="2"/>
  <c r="BF587" i="2" s="1"/>
  <c r="N581" i="2"/>
  <c r="BF581" i="2" s="1"/>
  <c r="N578" i="2"/>
  <c r="BF578" i="2" s="1"/>
  <c r="N574" i="2"/>
  <c r="BF574" i="2" s="1"/>
  <c r="N570" i="2"/>
  <c r="BF570" i="2" s="1"/>
  <c r="N561" i="2"/>
  <c r="BF561" i="2" s="1"/>
  <c r="N557" i="2"/>
  <c r="BF557" i="2" s="1"/>
  <c r="N553" i="2"/>
  <c r="BF553" i="2" s="1"/>
  <c r="N552" i="2"/>
  <c r="BF552" i="2" s="1"/>
  <c r="N548" i="2"/>
  <c r="BF548" i="2" s="1"/>
  <c r="N544" i="2"/>
  <c r="BF544" i="2" s="1"/>
  <c r="N540" i="2"/>
  <c r="BF540" i="2" s="1"/>
  <c r="N538" i="2"/>
  <c r="BF538" i="2" s="1"/>
  <c r="N537" i="2"/>
  <c r="BF537" i="2" s="1"/>
  <c r="N536" i="2"/>
  <c r="BF536" i="2" s="1"/>
  <c r="N535" i="2"/>
  <c r="BF535" i="2" s="1"/>
  <c r="N534" i="2"/>
  <c r="BF534" i="2" s="1"/>
  <c r="N533" i="2"/>
  <c r="BF533" i="2" s="1"/>
  <c r="N532" i="2"/>
  <c r="BF532" i="2" s="1"/>
  <c r="N531" i="2"/>
  <c r="BF531" i="2" s="1"/>
  <c r="N529" i="2"/>
  <c r="BF529" i="2" s="1"/>
  <c r="N526" i="2"/>
  <c r="BF526" i="2" s="1"/>
  <c r="N523" i="2"/>
  <c r="BF523" i="2" s="1"/>
  <c r="N521" i="2"/>
  <c r="BF521" i="2" s="1"/>
  <c r="N518" i="2"/>
  <c r="BF518" i="2" s="1"/>
  <c r="N517" i="2"/>
  <c r="BF517" i="2" s="1"/>
  <c r="N516" i="2"/>
  <c r="BF516" i="2" s="1"/>
  <c r="N515" i="2"/>
  <c r="BF515" i="2" s="1"/>
  <c r="N514" i="2"/>
  <c r="BF514" i="2" s="1"/>
  <c r="N513" i="2"/>
  <c r="BF513" i="2" s="1"/>
  <c r="N512" i="2"/>
  <c r="BF512" i="2" s="1"/>
  <c r="N511" i="2"/>
  <c r="BF511" i="2" s="1"/>
  <c r="N499" i="2"/>
  <c r="BF499" i="2" s="1"/>
  <c r="N497" i="2"/>
  <c r="BF497" i="2" s="1"/>
  <c r="N496" i="2"/>
  <c r="BF496" i="2" s="1"/>
  <c r="N495" i="2"/>
  <c r="BF495" i="2" s="1"/>
  <c r="N494" i="2"/>
  <c r="BF494" i="2" s="1"/>
  <c r="N493" i="2"/>
  <c r="BF493" i="2" s="1"/>
  <c r="N492" i="2"/>
  <c r="BF492" i="2" s="1"/>
  <c r="N491" i="2"/>
  <c r="BF491" i="2" s="1"/>
  <c r="N490" i="2"/>
  <c r="BF490" i="2" s="1"/>
  <c r="N486" i="2"/>
  <c r="BF486" i="2" s="1"/>
  <c r="N484" i="2"/>
  <c r="BF484" i="2" s="1"/>
  <c r="N483" i="2"/>
  <c r="BF483" i="2" s="1"/>
  <c r="N482" i="2"/>
  <c r="BF482" i="2" s="1"/>
  <c r="N479" i="2"/>
  <c r="BF479" i="2" s="1"/>
  <c r="N473" i="2"/>
  <c r="BF473" i="2" s="1"/>
  <c r="N467" i="2"/>
  <c r="BF467" i="2" s="1"/>
  <c r="N466" i="2"/>
  <c r="BF466" i="2" s="1"/>
  <c r="N462" i="2"/>
  <c r="BF462" i="2" s="1"/>
  <c r="N457" i="2"/>
  <c r="N97" i="2" s="1"/>
  <c r="N456" i="2"/>
  <c r="BF456" i="2" s="1"/>
  <c r="N455" i="2"/>
  <c r="BF455" i="2" s="1"/>
  <c r="N454" i="2"/>
  <c r="BF454" i="2" s="1"/>
  <c r="N453" i="2"/>
  <c r="BF453" i="2" s="1"/>
  <c r="N446" i="2"/>
  <c r="BF446" i="2" s="1"/>
  <c r="N443" i="2"/>
  <c r="BF443" i="2" s="1"/>
  <c r="N437" i="2"/>
  <c r="BF437" i="2" s="1"/>
  <c r="N433" i="2"/>
  <c r="BF433" i="2" s="1"/>
  <c r="N429" i="2"/>
  <c r="BF429" i="2" s="1"/>
  <c r="N425" i="2"/>
  <c r="BF425" i="2" s="1"/>
  <c r="N418" i="2"/>
  <c r="BF418" i="2" s="1"/>
  <c r="N417" i="2"/>
  <c r="BF417" i="2" s="1"/>
  <c r="N416" i="2"/>
  <c r="BF416" i="2" s="1"/>
  <c r="N415" i="2"/>
  <c r="BF415" i="2" s="1"/>
  <c r="N414" i="2"/>
  <c r="BF414" i="2" s="1"/>
  <c r="N413" i="2"/>
  <c r="BF413" i="2" s="1"/>
  <c r="N412" i="2"/>
  <c r="BF412" i="2" s="1"/>
  <c r="N411" i="2"/>
  <c r="BF411" i="2" s="1"/>
  <c r="N410" i="2"/>
  <c r="BF410" i="2" s="1"/>
  <c r="N409" i="2"/>
  <c r="BF409" i="2" s="1"/>
  <c r="N408" i="2"/>
  <c r="BF408" i="2" s="1"/>
  <c r="N400" i="2"/>
  <c r="BF400" i="2" s="1"/>
  <c r="N396" i="2"/>
  <c r="BF396" i="2" s="1"/>
  <c r="N393" i="2"/>
  <c r="BF393" i="2" s="1"/>
  <c r="N390" i="2"/>
  <c r="BF390" i="2" s="1"/>
  <c r="N384" i="2"/>
  <c r="BF384" i="2" s="1"/>
  <c r="N383" i="2"/>
  <c r="BF383" i="2" s="1"/>
  <c r="N382" i="2"/>
  <c r="BF382" i="2" s="1"/>
  <c r="N381" i="2"/>
  <c r="BF381" i="2" s="1"/>
  <c r="N375" i="2"/>
  <c r="BF375" i="2" s="1"/>
  <c r="N372" i="2"/>
  <c r="BF372" i="2" s="1"/>
  <c r="N371" i="2"/>
  <c r="BF371" i="2" s="1"/>
  <c r="N367" i="2"/>
  <c r="BF367" i="2" s="1"/>
  <c r="N366" i="2"/>
  <c r="BF366" i="2" s="1"/>
  <c r="N365" i="2"/>
  <c r="BF365" i="2" s="1"/>
  <c r="N362" i="2"/>
  <c r="BF362" i="2" s="1"/>
  <c r="N361" i="2"/>
  <c r="BF361" i="2" s="1"/>
  <c r="N360" i="2"/>
  <c r="BF360" i="2" s="1"/>
  <c r="N359" i="2"/>
  <c r="BF359" i="2" s="1"/>
  <c r="N358" i="2"/>
  <c r="BF358" i="2" s="1"/>
  <c r="N355" i="2"/>
  <c r="BF355" i="2" s="1"/>
  <c r="N352" i="2"/>
  <c r="BF352" i="2" s="1"/>
  <c r="N351" i="2"/>
  <c r="BF351" i="2" s="1"/>
  <c r="N349" i="2"/>
  <c r="BF349" i="2" s="1"/>
  <c r="N338" i="2"/>
  <c r="BF338" i="2" s="1"/>
  <c r="N337" i="2"/>
  <c r="BF337" i="2" s="1"/>
  <c r="N331" i="2"/>
  <c r="BF331" i="2" s="1"/>
  <c r="N324" i="2"/>
  <c r="BF324" i="2" s="1"/>
  <c r="N318" i="2"/>
  <c r="BF318" i="2" s="1"/>
  <c r="N316" i="2"/>
  <c r="BF316" i="2" s="1"/>
  <c r="N313" i="2"/>
  <c r="BF313" i="2" s="1"/>
  <c r="N312" i="2"/>
  <c r="BF312" i="2" s="1"/>
  <c r="N309" i="2"/>
  <c r="BF309" i="2" s="1"/>
  <c r="N308" i="2"/>
  <c r="BF308" i="2" s="1"/>
  <c r="N304" i="2"/>
  <c r="BF304" i="2" s="1"/>
  <c r="N300" i="2"/>
  <c r="BF300" i="2" s="1"/>
  <c r="N299" i="2"/>
  <c r="BF299" i="2" s="1"/>
  <c r="N294" i="2"/>
  <c r="BF294" i="2" s="1"/>
  <c r="N293" i="2"/>
  <c r="BF293" i="2" s="1"/>
  <c r="N290" i="2"/>
  <c r="BF290" i="2" s="1"/>
  <c r="N287" i="2"/>
  <c r="BF287" i="2" s="1"/>
  <c r="N283" i="2"/>
  <c r="BF283" i="2" s="1"/>
  <c r="N280" i="2"/>
  <c r="BF280" i="2" s="1"/>
  <c r="N279" i="2"/>
  <c r="BF279" i="2" s="1"/>
  <c r="N278" i="2"/>
  <c r="BF278" i="2" s="1"/>
  <c r="N277" i="2"/>
  <c r="BF277" i="2" s="1"/>
  <c r="N267" i="2"/>
  <c r="BF267" i="2" s="1"/>
  <c r="N263" i="2"/>
  <c r="BF263" i="2" s="1"/>
  <c r="N259" i="2"/>
  <c r="BF259" i="2" s="1"/>
  <c r="N258" i="2"/>
  <c r="BF258" i="2" s="1"/>
  <c r="N257" i="2"/>
  <c r="BF257" i="2" s="1"/>
  <c r="N252" i="2"/>
  <c r="BF252" i="2" s="1"/>
  <c r="N245" i="2"/>
  <c r="BF245" i="2" s="1"/>
  <c r="N241" i="2"/>
  <c r="BF241" i="2" s="1"/>
  <c r="N240" i="2"/>
  <c r="BF240" i="2" s="1"/>
  <c r="N169" i="2"/>
  <c r="BF169" i="2" s="1"/>
  <c r="N168" i="2"/>
  <c r="BF168" i="2" s="1"/>
  <c r="N167" i="2"/>
  <c r="BF167" i="2" s="1"/>
  <c r="N166" i="2"/>
  <c r="BF166" i="2" s="1"/>
  <c r="N161" i="2"/>
  <c r="BF161" i="2" s="1"/>
  <c r="N155" i="2"/>
  <c r="BF155" i="2" s="1"/>
  <c r="N154" i="2"/>
  <c r="BF154" i="2" s="1"/>
  <c r="N150" i="2"/>
  <c r="BF150" i="2" s="1"/>
  <c r="N149" i="2"/>
  <c r="BF149" i="2" s="1"/>
  <c r="N143" i="2"/>
  <c r="BF143" i="2" s="1"/>
  <c r="N142" i="2"/>
  <c r="BF142" i="2" s="1"/>
  <c r="N141" i="2"/>
  <c r="BF141" i="2" s="1"/>
  <c r="N140" i="2"/>
  <c r="BF140" i="2" s="1"/>
  <c r="N137" i="2"/>
  <c r="F126" i="2"/>
  <c r="M28" i="2"/>
  <c r="AS88" i="1" s="1"/>
  <c r="F79" i="2"/>
  <c r="O21" i="2"/>
  <c r="M131" i="2"/>
  <c r="O20" i="2"/>
  <c r="O18" i="2"/>
  <c r="M83" i="2"/>
  <c r="O17" i="2"/>
  <c r="O15" i="2"/>
  <c r="O14" i="2"/>
  <c r="O12" i="2"/>
  <c r="O11" i="2"/>
  <c r="O9" i="2"/>
  <c r="M81" i="2" s="1"/>
  <c r="F6" i="2"/>
  <c r="F78" i="2" s="1"/>
  <c r="AK27" i="1"/>
  <c r="AM83" i="1"/>
  <c r="L83" i="1"/>
  <c r="AM82" i="1"/>
  <c r="L82" i="1"/>
  <c r="AM80" i="1"/>
  <c r="L80" i="1"/>
  <c r="L78" i="1"/>
  <c r="L77" i="1"/>
  <c r="H36" i="25" l="1"/>
  <c r="BD112" i="1" s="1"/>
  <c r="W117" i="25"/>
  <c r="N113" i="21"/>
  <c r="N90" i="21" s="1"/>
  <c r="BK112" i="21"/>
  <c r="M32" i="23"/>
  <c r="AV110" i="1" s="1"/>
  <c r="H32" i="23"/>
  <c r="AZ110" i="1" s="1"/>
  <c r="H33" i="3"/>
  <c r="BA90" i="1" s="1"/>
  <c r="F78" i="5"/>
  <c r="M83" i="8"/>
  <c r="F102" i="18"/>
  <c r="H32" i="22"/>
  <c r="AZ109" i="1" s="1"/>
  <c r="H33" i="21"/>
  <c r="BA108" i="1" s="1"/>
  <c r="M81" i="22"/>
  <c r="F83" i="5"/>
  <c r="M108" i="8"/>
  <c r="M108" i="18"/>
  <c r="M108" i="22"/>
  <c r="F83" i="8"/>
  <c r="F83" i="18"/>
  <c r="Y117" i="25"/>
  <c r="AA117" i="25"/>
  <c r="AT110" i="1"/>
  <c r="AS87" i="1"/>
  <c r="F107" i="20"/>
  <c r="F111" i="25"/>
  <c r="F102" i="11"/>
  <c r="M107" i="17"/>
  <c r="F108" i="18"/>
  <c r="F107" i="19"/>
  <c r="H33" i="22"/>
  <c r="BA109" i="1" s="1"/>
  <c r="M83" i="9"/>
  <c r="M81" i="12"/>
  <c r="AA122" i="25"/>
  <c r="AT93" i="1"/>
  <c r="M108" i="10"/>
  <c r="M33" i="18"/>
  <c r="AW105" i="1" s="1"/>
  <c r="C459" i="2"/>
  <c r="C462" i="2" s="1"/>
  <c r="C466" i="2" s="1"/>
  <c r="C467" i="2" s="1"/>
  <c r="C473" i="2" s="1"/>
  <c r="C479" i="2" s="1"/>
  <c r="C482" i="2" s="1"/>
  <c r="C483" i="2" s="1"/>
  <c r="C484" i="2" s="1"/>
  <c r="C486" i="2" s="1"/>
  <c r="C490" i="2" s="1"/>
  <c r="C491" i="2" s="1"/>
  <c r="C492" i="2" s="1"/>
  <c r="C493" i="2" s="1"/>
  <c r="C494" i="2" s="1"/>
  <c r="C495" i="2" s="1"/>
  <c r="C496" i="2" s="1"/>
  <c r="C497" i="2" s="1"/>
  <c r="C499" i="2" s="1"/>
  <c r="C511" i="2" s="1"/>
  <c r="C512" i="2" s="1"/>
  <c r="C513" i="2" s="1"/>
  <c r="C514" i="2" s="1"/>
  <c r="C515" i="2" s="1"/>
  <c r="C516" i="2" s="1"/>
  <c r="C517" i="2" s="1"/>
  <c r="C518" i="2" s="1"/>
  <c r="C521" i="2" s="1"/>
  <c r="C523" i="2" s="1"/>
  <c r="C526" i="2" s="1"/>
  <c r="C529" i="2" s="1"/>
  <c r="C531" i="2" s="1"/>
  <c r="C532" i="2" s="1"/>
  <c r="C533" i="2" s="1"/>
  <c r="C534" i="2" s="1"/>
  <c r="C535" i="2" s="1"/>
  <c r="C536" i="2" s="1"/>
  <c r="C537" i="2" s="1"/>
  <c r="C538" i="2" s="1"/>
  <c r="C540" i="2" s="1"/>
  <c r="C544" i="2" s="1"/>
  <c r="C548" i="2" s="1"/>
  <c r="C552" i="2" s="1"/>
  <c r="C553" i="2" s="1"/>
  <c r="C557" i="2" s="1"/>
  <c r="C561" i="2" s="1"/>
  <c r="C570" i="2" s="1"/>
  <c r="C574" i="2" s="1"/>
  <c r="C578" i="2" s="1"/>
  <c r="C581" i="2" s="1"/>
  <c r="C587" i="2" s="1"/>
  <c r="C593" i="2" s="1"/>
  <c r="C594" i="2" s="1"/>
  <c r="C595" i="2" s="1"/>
  <c r="C597" i="2" s="1"/>
  <c r="C601" i="2" s="1"/>
  <c r="C612" i="2" s="1"/>
  <c r="C614" i="2" s="1"/>
  <c r="C619" i="2" s="1"/>
  <c r="C620" i="2" s="1"/>
  <c r="C621" i="2" s="1"/>
  <c r="C622" i="2" s="1"/>
  <c r="C623" i="2" s="1"/>
  <c r="C624" i="2" s="1"/>
  <c r="C625" i="2" s="1"/>
  <c r="C626" i="2" s="1"/>
  <c r="C627" i="2" s="1"/>
  <c r="C628" i="2" s="1"/>
  <c r="C629" i="2" s="1"/>
  <c r="C630" i="2" s="1"/>
  <c r="C631" i="2" s="1"/>
  <c r="C632" i="2" s="1"/>
  <c r="C633" i="2" s="1"/>
  <c r="C634" i="2" s="1"/>
  <c r="C635" i="2" s="1"/>
  <c r="C636" i="2" s="1"/>
  <c r="C637" i="2" s="1"/>
  <c r="C638" i="2" s="1"/>
  <c r="C639" i="2" s="1"/>
  <c r="C640" i="2" s="1"/>
  <c r="C641" i="2" s="1"/>
  <c r="C642" i="2" s="1"/>
  <c r="C643" i="2" s="1"/>
  <c r="C644" i="2" s="1"/>
  <c r="C645" i="2" s="1"/>
  <c r="C646" i="2" s="1"/>
  <c r="C647" i="2" s="1"/>
  <c r="C648" i="2" s="1"/>
  <c r="C649" i="2" s="1"/>
  <c r="C650" i="2" s="1"/>
  <c r="C651" i="2" s="1"/>
  <c r="C652" i="2" s="1"/>
  <c r="C653" i="2" s="1"/>
  <c r="C654" i="2" s="1"/>
  <c r="C655" i="2" s="1"/>
  <c r="C656" i="2" s="1"/>
  <c r="C657" i="2" s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5" i="2" s="1"/>
  <c r="C698" i="2" s="1"/>
  <c r="C701" i="2" s="1"/>
  <c r="C704" i="2" s="1"/>
  <c r="C707" i="2" s="1"/>
  <c r="C710" i="2" s="1"/>
  <c r="C713" i="2" s="1"/>
  <c r="C716" i="2" s="1"/>
  <c r="C719" i="2" s="1"/>
  <c r="C722" i="2" s="1"/>
  <c r="C725" i="2" s="1"/>
  <c r="C728" i="2" s="1"/>
  <c r="C731" i="2" s="1"/>
  <c r="C734" i="2" s="1"/>
  <c r="C737" i="2" s="1"/>
  <c r="C740" i="2" s="1"/>
  <c r="C743" i="2" s="1"/>
  <c r="C746" i="2" s="1"/>
  <c r="C749" i="2" s="1"/>
  <c r="C752" i="2" s="1"/>
  <c r="C755" i="2" s="1"/>
  <c r="C758" i="2" s="1"/>
  <c r="C761" i="2" s="1"/>
  <c r="C764" i="2" s="1"/>
  <c r="C767" i="2" s="1"/>
  <c r="C770" i="2" s="1"/>
  <c r="C773" i="2" s="1"/>
  <c r="C776" i="2" s="1"/>
  <c r="C779" i="2" s="1"/>
  <c r="C784" i="2" s="1"/>
  <c r="C786" i="2" s="1"/>
  <c r="C789" i="2" s="1"/>
  <c r="C790" i="2" s="1"/>
  <c r="C798" i="2" s="1"/>
  <c r="C799" i="2" s="1"/>
  <c r="C800" i="2" s="1"/>
  <c r="C806" i="2" s="1"/>
  <c r="C814" i="2" s="1"/>
  <c r="C815" i="2" s="1"/>
  <c r="C817" i="2" s="1"/>
  <c r="C823" i="2" s="1"/>
  <c r="C824" i="2" s="1"/>
  <c r="C830" i="2" s="1"/>
  <c r="C836" i="2" s="1"/>
  <c r="C842" i="2" s="1"/>
  <c r="C843" i="2" s="1"/>
  <c r="C844" i="2" s="1"/>
  <c r="C850" i="2" s="1"/>
  <c r="C851" i="2" s="1"/>
  <c r="C852" i="2" s="1"/>
  <c r="C853" i="2" s="1"/>
  <c r="C854" i="2" s="1"/>
  <c r="C856" i="2" s="1"/>
  <c r="C857" i="2" s="1"/>
  <c r="C858" i="2" s="1"/>
  <c r="C859" i="2" s="1"/>
  <c r="C860" i="2" s="1"/>
  <c r="C866" i="2" s="1"/>
  <c r="C867" i="2" s="1"/>
  <c r="C869" i="2" s="1"/>
  <c r="C870" i="2" s="1"/>
  <c r="C871" i="2" s="1"/>
  <c r="C872" i="2" s="1"/>
  <c r="C873" i="2" s="1"/>
  <c r="C874" i="2" s="1"/>
  <c r="C875" i="2" s="1"/>
  <c r="C876" i="2" s="1"/>
  <c r="C878" i="2" s="1"/>
  <c r="C885" i="2" s="1"/>
  <c r="C890" i="2" s="1"/>
  <c r="C894" i="2" s="1"/>
  <c r="C896" i="2" s="1"/>
  <c r="C900" i="2" s="1"/>
  <c r="C901" i="2" s="1"/>
  <c r="C902" i="2" s="1"/>
  <c r="C903" i="2" s="1"/>
  <c r="C904" i="2" s="1"/>
  <c r="C905" i="2" s="1"/>
  <c r="BF137" i="2"/>
  <c r="H32" i="2" s="1"/>
  <c r="AZ88" i="1" s="1"/>
  <c r="H33" i="2"/>
  <c r="BA88" i="1" s="1"/>
  <c r="H35" i="2"/>
  <c r="BC88" i="1" s="1"/>
  <c r="H34" i="2"/>
  <c r="BB88" i="1" s="1"/>
  <c r="H36" i="2"/>
  <c r="BD88" i="1" s="1"/>
  <c r="BD87" i="1" s="1"/>
  <c r="W35" i="1" s="1"/>
  <c r="N855" i="2"/>
  <c r="N110" i="2" s="1"/>
  <c r="N596" i="2"/>
  <c r="N105" i="2" s="1"/>
  <c r="N522" i="2"/>
  <c r="N102" i="2" s="1"/>
  <c r="N868" i="2"/>
  <c r="N111" i="2" s="1"/>
  <c r="M128" i="2"/>
  <c r="M130" i="2"/>
  <c r="M84" i="2"/>
  <c r="H35" i="25"/>
  <c r="BC112" i="1" s="1"/>
  <c r="H34" i="25"/>
  <c r="BB112" i="1" s="1"/>
  <c r="H33" i="17"/>
  <c r="BA104" i="1" s="1"/>
  <c r="H32" i="17"/>
  <c r="AZ104" i="1" s="1"/>
  <c r="N113" i="15"/>
  <c r="N90" i="15" s="1"/>
  <c r="BK112" i="15"/>
  <c r="BK111" i="15" s="1"/>
  <c r="N111" i="15" s="1"/>
  <c r="N88" i="15" s="1"/>
  <c r="M33" i="13"/>
  <c r="AW100" i="1" s="1"/>
  <c r="H33" i="12"/>
  <c r="BA99" i="1" s="1"/>
  <c r="M32" i="11"/>
  <c r="AV98" i="1" s="1"/>
  <c r="AT98" i="1" s="1"/>
  <c r="H32" i="11"/>
  <c r="AZ98" i="1" s="1"/>
  <c r="H33" i="10"/>
  <c r="BA97" i="1" s="1"/>
  <c r="H33" i="9"/>
  <c r="BA96" i="1" s="1"/>
  <c r="M32" i="8"/>
  <c r="AV95" i="1" s="1"/>
  <c r="M33" i="7"/>
  <c r="AW94" i="1" s="1"/>
  <c r="AT94" i="1" s="1"/>
  <c r="H33" i="6"/>
  <c r="BA93" i="1" s="1"/>
  <c r="BK112" i="6"/>
  <c r="BK111" i="6" s="1"/>
  <c r="N111" i="6" s="1"/>
  <c r="N88" i="6" s="1"/>
  <c r="H33" i="5"/>
  <c r="BA92" i="1" s="1"/>
  <c r="N91" i="2"/>
  <c r="N266" i="2"/>
  <c r="N92" i="2" s="1"/>
  <c r="N694" i="2"/>
  <c r="N107" i="2" s="1"/>
  <c r="N136" i="2"/>
  <c r="N90" i="2" s="1"/>
  <c r="N350" i="2"/>
  <c r="N94" i="2" s="1"/>
  <c r="N461" i="2"/>
  <c r="N99" i="2" s="1"/>
  <c r="N485" i="2"/>
  <c r="N100" i="2" s="1"/>
  <c r="N530" i="2"/>
  <c r="N103" i="2" s="1"/>
  <c r="N407" i="2"/>
  <c r="N95" i="2" s="1"/>
  <c r="M33" i="2"/>
  <c r="AW88" i="1" s="1"/>
  <c r="N498" i="2"/>
  <c r="N101" i="2" s="1"/>
  <c r="N785" i="2"/>
  <c r="N108" i="2" s="1"/>
  <c r="N317" i="2"/>
  <c r="N93" i="2" s="1"/>
  <c r="N539" i="2"/>
  <c r="N104" i="2" s="1"/>
  <c r="N816" i="2"/>
  <c r="N109" i="2" s="1"/>
  <c r="AT92" i="1"/>
  <c r="M107" i="7"/>
  <c r="M105" i="10"/>
  <c r="F102" i="17"/>
  <c r="F102" i="19"/>
  <c r="M83" i="19"/>
  <c r="F102" i="23"/>
  <c r="M81" i="24"/>
  <c r="M84" i="25"/>
  <c r="M84" i="3"/>
  <c r="F84" i="9"/>
  <c r="F107" i="13"/>
  <c r="M107" i="18"/>
  <c r="M105" i="23"/>
  <c r="F78" i="4"/>
  <c r="F83" i="17"/>
  <c r="M108" i="24"/>
  <c r="F112" i="25"/>
  <c r="F108" i="3"/>
  <c r="F83" i="11"/>
  <c r="F83" i="12"/>
  <c r="F78" i="20"/>
  <c r="F125" i="2"/>
  <c r="F102" i="3"/>
  <c r="M84" i="4"/>
  <c r="F84" i="5"/>
  <c r="M81" i="6"/>
  <c r="F84" i="8"/>
  <c r="M81" i="9"/>
  <c r="M84" i="11"/>
  <c r="F83" i="14"/>
  <c r="M84" i="14"/>
  <c r="F108" i="17"/>
  <c r="F108" i="19"/>
  <c r="F108" i="23"/>
  <c r="F84" i="24"/>
  <c r="M83" i="10"/>
  <c r="M83" i="13"/>
  <c r="F78" i="15"/>
  <c r="F106" i="25"/>
  <c r="M32" i="2"/>
  <c r="AV88" i="1" s="1"/>
  <c r="H32" i="3"/>
  <c r="AZ90" i="1" s="1"/>
  <c r="M32" i="3"/>
  <c r="AV90" i="1" s="1"/>
  <c r="AT90" i="1" s="1"/>
  <c r="M81" i="8"/>
  <c r="M105" i="8"/>
  <c r="M32" i="10"/>
  <c r="AV97" i="1" s="1"/>
  <c r="AT97" i="1" s="1"/>
  <c r="H32" i="10"/>
  <c r="AZ97" i="1" s="1"/>
  <c r="H32" i="18"/>
  <c r="AZ105" i="1" s="1"/>
  <c r="M32" i="18"/>
  <c r="AV105" i="1" s="1"/>
  <c r="M32" i="4"/>
  <c r="AV91" i="1" s="1"/>
  <c r="AT91" i="1" s="1"/>
  <c r="H32" i="4"/>
  <c r="AZ91" i="1" s="1"/>
  <c r="BK112" i="11"/>
  <c r="N112" i="15"/>
  <c r="N89" i="15" s="1"/>
  <c r="F102" i="21"/>
  <c r="F78" i="21"/>
  <c r="M108" i="21"/>
  <c r="M84" i="21"/>
  <c r="M83" i="3"/>
  <c r="M107" i="3"/>
  <c r="N113" i="5"/>
  <c r="N90" i="5" s="1"/>
  <c r="BK112" i="5"/>
  <c r="F83" i="10"/>
  <c r="F107" i="10"/>
  <c r="L94" i="15"/>
  <c r="M27" i="15"/>
  <c r="M30" i="15" s="1"/>
  <c r="Y122" i="25"/>
  <c r="F83" i="4"/>
  <c r="F107" i="4"/>
  <c r="N452" i="2"/>
  <c r="N96" i="2" s="1"/>
  <c r="F78" i="9"/>
  <c r="F102" i="9"/>
  <c r="M32" i="13"/>
  <c r="AV100" i="1" s="1"/>
  <c r="AT100" i="1" s="1"/>
  <c r="H32" i="13"/>
  <c r="AZ100" i="1" s="1"/>
  <c r="M108" i="15"/>
  <c r="M84" i="15"/>
  <c r="BK112" i="7"/>
  <c r="N113" i="7"/>
  <c r="N90" i="7" s="1"/>
  <c r="BK112" i="10"/>
  <c r="N113" i="10"/>
  <c r="N90" i="10" s="1"/>
  <c r="N113" i="23"/>
  <c r="N90" i="23" s="1"/>
  <c r="BK112" i="23"/>
  <c r="N613" i="2"/>
  <c r="N106" i="2" s="1"/>
  <c r="M33" i="14"/>
  <c r="AW101" i="1" s="1"/>
  <c r="AT101" i="1" s="1"/>
  <c r="H33" i="14"/>
  <c r="BA101" i="1" s="1"/>
  <c r="BK112" i="16"/>
  <c r="N113" i="16"/>
  <c r="N90" i="16" s="1"/>
  <c r="F102" i="6"/>
  <c r="H32" i="7"/>
  <c r="AZ94" i="1" s="1"/>
  <c r="H33" i="8"/>
  <c r="BA95" i="1" s="1"/>
  <c r="M33" i="8"/>
  <c r="AW95" i="1" s="1"/>
  <c r="M32" i="12"/>
  <c r="AV99" i="1" s="1"/>
  <c r="AT99" i="1" s="1"/>
  <c r="M33" i="19"/>
  <c r="AW106" i="1" s="1"/>
  <c r="H33" i="19"/>
  <c r="BA106" i="1" s="1"/>
  <c r="N113" i="17"/>
  <c r="N90" i="17" s="1"/>
  <c r="BK112" i="17"/>
  <c r="N112" i="22"/>
  <c r="N89" i="22" s="1"/>
  <c r="BK111" i="22"/>
  <c r="N111" i="22" s="1"/>
  <c r="N88" i="22" s="1"/>
  <c r="BK122" i="25"/>
  <c r="N122" i="25" s="1"/>
  <c r="N91" i="25" s="1"/>
  <c r="H32" i="6"/>
  <c r="AZ93" i="1" s="1"/>
  <c r="F108" i="10"/>
  <c r="F84" i="10"/>
  <c r="M32" i="19"/>
  <c r="AV106" i="1" s="1"/>
  <c r="H32" i="19"/>
  <c r="AZ106" i="1" s="1"/>
  <c r="M33" i="20"/>
  <c r="AW107" i="1" s="1"/>
  <c r="AT107" i="1" s="1"/>
  <c r="H33" i="20"/>
  <c r="BA107" i="1" s="1"/>
  <c r="M33" i="25"/>
  <c r="AW112" i="1" s="1"/>
  <c r="H33" i="25"/>
  <c r="BA112" i="1" s="1"/>
  <c r="BK112" i="4"/>
  <c r="M81" i="5"/>
  <c r="M83" i="6"/>
  <c r="F83" i="7"/>
  <c r="F83" i="9"/>
  <c r="BK112" i="9"/>
  <c r="M105" i="11"/>
  <c r="N112" i="13"/>
  <c r="N89" i="13" s="1"/>
  <c r="BK111" i="13"/>
  <c r="N111" i="13" s="1"/>
  <c r="N88" i="13" s="1"/>
  <c r="F84" i="15"/>
  <c r="M105" i="17"/>
  <c r="M84" i="20"/>
  <c r="H32" i="5"/>
  <c r="AZ92" i="1" s="1"/>
  <c r="N113" i="14"/>
  <c r="N90" i="14" s="1"/>
  <c r="BK112" i="14"/>
  <c r="F108" i="16"/>
  <c r="F84" i="16"/>
  <c r="N112" i="19"/>
  <c r="N89" i="19" s="1"/>
  <c r="BK111" i="19"/>
  <c r="N111" i="19" s="1"/>
  <c r="N88" i="19" s="1"/>
  <c r="F108" i="22"/>
  <c r="F84" i="22"/>
  <c r="BK112" i="3"/>
  <c r="M81" i="4"/>
  <c r="M83" i="5"/>
  <c r="F83" i="6"/>
  <c r="M84" i="9"/>
  <c r="F102" i="10"/>
  <c r="F78" i="10"/>
  <c r="F84" i="21"/>
  <c r="M32" i="25"/>
  <c r="AV112" i="1" s="1"/>
  <c r="H32" i="25"/>
  <c r="AZ112" i="1" s="1"/>
  <c r="BK112" i="8"/>
  <c r="M32" i="24"/>
  <c r="AV111" i="1" s="1"/>
  <c r="AT111" i="1" s="1"/>
  <c r="M84" i="6"/>
  <c r="F78" i="7"/>
  <c r="F84" i="7"/>
  <c r="F102" i="16"/>
  <c r="F78" i="16"/>
  <c r="F102" i="22"/>
  <c r="F78" i="22"/>
  <c r="W115" i="25"/>
  <c r="AU112" i="1" s="1"/>
  <c r="BK117" i="25"/>
  <c r="M32" i="9"/>
  <c r="AV96" i="1" s="1"/>
  <c r="AT96" i="1" s="1"/>
  <c r="M107" i="12"/>
  <c r="N113" i="13"/>
  <c r="N90" i="13" s="1"/>
  <c r="M105" i="14"/>
  <c r="H32" i="14"/>
  <c r="AZ101" i="1" s="1"/>
  <c r="M107" i="15"/>
  <c r="M32" i="15"/>
  <c r="AV102" i="1" s="1"/>
  <c r="AT102" i="1" s="1"/>
  <c r="F107" i="16"/>
  <c r="N113" i="19"/>
  <c r="N90" i="19" s="1"/>
  <c r="M105" i="20"/>
  <c r="H32" i="20"/>
  <c r="AZ107" i="1" s="1"/>
  <c r="M107" i="21"/>
  <c r="M32" i="21"/>
  <c r="AV108" i="1" s="1"/>
  <c r="AT108" i="1" s="1"/>
  <c r="F107" i="22"/>
  <c r="BK112" i="12"/>
  <c r="M81" i="13"/>
  <c r="M83" i="14"/>
  <c r="F83" i="15"/>
  <c r="BK112" i="18"/>
  <c r="M81" i="19"/>
  <c r="M83" i="20"/>
  <c r="F83" i="21"/>
  <c r="BK112" i="24"/>
  <c r="M81" i="25"/>
  <c r="M83" i="25"/>
  <c r="H33" i="11"/>
  <c r="BA98" i="1" s="1"/>
  <c r="M81" i="15"/>
  <c r="M83" i="16"/>
  <c r="BK112" i="20"/>
  <c r="M81" i="21"/>
  <c r="M83" i="22"/>
  <c r="F83" i="23"/>
  <c r="M84" i="12"/>
  <c r="F78" i="13"/>
  <c r="F84" i="13"/>
  <c r="Y115" i="25" l="1"/>
  <c r="AT105" i="1"/>
  <c r="AT95" i="1"/>
  <c r="N112" i="6"/>
  <c r="N89" i="6" s="1"/>
  <c r="AA115" i="25"/>
  <c r="BB87" i="1"/>
  <c r="AX87" i="1" s="1"/>
  <c r="BC87" i="1"/>
  <c r="AY87" i="1" s="1"/>
  <c r="BK111" i="21"/>
  <c r="N111" i="21" s="1"/>
  <c r="N88" i="21" s="1"/>
  <c r="N112" i="21"/>
  <c r="N89" i="21" s="1"/>
  <c r="AT88" i="1"/>
  <c r="AT112" i="1"/>
  <c r="AT106" i="1"/>
  <c r="BA87" i="1"/>
  <c r="AW87" i="1" s="1"/>
  <c r="AK32" i="1" s="1"/>
  <c r="N112" i="8"/>
  <c r="N89" i="8" s="1"/>
  <c r="BK111" i="8"/>
  <c r="N111" i="8" s="1"/>
  <c r="N88" i="8" s="1"/>
  <c r="N112" i="7"/>
  <c r="N89" i="7" s="1"/>
  <c r="BK111" i="7"/>
  <c r="N111" i="7" s="1"/>
  <c r="N88" i="7" s="1"/>
  <c r="BK111" i="24"/>
  <c r="N111" i="24" s="1"/>
  <c r="N88" i="24" s="1"/>
  <c r="N112" i="24"/>
  <c r="N89" i="24" s="1"/>
  <c r="AG102" i="1"/>
  <c r="AN102" i="1" s="1"/>
  <c r="L38" i="15"/>
  <c r="N112" i="14"/>
  <c r="N89" i="14" s="1"/>
  <c r="BK111" i="14"/>
  <c r="N111" i="14" s="1"/>
  <c r="N88" i="14" s="1"/>
  <c r="N112" i="23"/>
  <c r="N89" i="23" s="1"/>
  <c r="BK111" i="23"/>
  <c r="N111" i="23" s="1"/>
  <c r="N88" i="23" s="1"/>
  <c r="M27" i="22"/>
  <c r="M30" i="22" s="1"/>
  <c r="L94" i="22"/>
  <c r="BK111" i="18"/>
  <c r="N111" i="18" s="1"/>
  <c r="N88" i="18" s="1"/>
  <c r="N112" i="18"/>
  <c r="N89" i="18" s="1"/>
  <c r="N112" i="4"/>
  <c r="N89" i="4" s="1"/>
  <c r="BK111" i="4"/>
  <c r="N111" i="4" s="1"/>
  <c r="N88" i="4" s="1"/>
  <c r="N112" i="5"/>
  <c r="N89" i="5" s="1"/>
  <c r="BK111" i="5"/>
  <c r="N111" i="5" s="1"/>
  <c r="N88" i="5" s="1"/>
  <c r="N112" i="17"/>
  <c r="N89" i="17" s="1"/>
  <c r="BK111" i="17"/>
  <c r="N111" i="17" s="1"/>
  <c r="N88" i="17" s="1"/>
  <c r="N460" i="2"/>
  <c r="N98" i="2" s="1"/>
  <c r="AZ87" i="1"/>
  <c r="M27" i="19"/>
  <c r="M30" i="19" s="1"/>
  <c r="L94" i="19"/>
  <c r="N117" i="25"/>
  <c r="N90" i="25" s="1"/>
  <c r="BK111" i="9"/>
  <c r="N111" i="9" s="1"/>
  <c r="N88" i="9" s="1"/>
  <c r="N112" i="9"/>
  <c r="N89" i="9" s="1"/>
  <c r="N112" i="11"/>
  <c r="N89" i="11" s="1"/>
  <c r="BK111" i="11"/>
  <c r="N111" i="11" s="1"/>
  <c r="N88" i="11" s="1"/>
  <c r="N112" i="3"/>
  <c r="N89" i="3" s="1"/>
  <c r="BK111" i="3"/>
  <c r="N111" i="3" s="1"/>
  <c r="N88" i="3" s="1"/>
  <c r="N112" i="10"/>
  <c r="N89" i="10" s="1"/>
  <c r="BK111" i="10"/>
  <c r="N111" i="10" s="1"/>
  <c r="N88" i="10" s="1"/>
  <c r="L94" i="6"/>
  <c r="M27" i="6"/>
  <c r="M30" i="6" s="1"/>
  <c r="BK111" i="20"/>
  <c r="N111" i="20" s="1"/>
  <c r="N88" i="20" s="1"/>
  <c r="N112" i="20"/>
  <c r="N89" i="20" s="1"/>
  <c r="N112" i="16"/>
  <c r="N89" i="16" s="1"/>
  <c r="BK111" i="16"/>
  <c r="N111" i="16" s="1"/>
  <c r="N88" i="16" s="1"/>
  <c r="BK111" i="12"/>
  <c r="N111" i="12" s="1"/>
  <c r="N88" i="12" s="1"/>
  <c r="N112" i="12"/>
  <c r="N89" i="12" s="1"/>
  <c r="M27" i="13"/>
  <c r="M30" i="13" s="1"/>
  <c r="L94" i="13"/>
  <c r="W33" i="1" l="1"/>
  <c r="L94" i="21"/>
  <c r="M27" i="21"/>
  <c r="M30" i="21" s="1"/>
  <c r="W34" i="1"/>
  <c r="AU88" i="1"/>
  <c r="AU87" i="1" s="1"/>
  <c r="W32" i="1"/>
  <c r="AG93" i="1"/>
  <c r="AN93" i="1" s="1"/>
  <c r="L38" i="6"/>
  <c r="M27" i="4"/>
  <c r="M30" i="4" s="1"/>
  <c r="L94" i="4"/>
  <c r="N135" i="2"/>
  <c r="N89" i="2" s="1"/>
  <c r="N134" i="2"/>
  <c r="N88" i="2" s="1"/>
  <c r="L117" i="2" s="1"/>
  <c r="L94" i="18"/>
  <c r="M27" i="18"/>
  <c r="M30" i="18" s="1"/>
  <c r="L94" i="24"/>
  <c r="M27" i="24"/>
  <c r="M30" i="24" s="1"/>
  <c r="M27" i="5"/>
  <c r="M30" i="5" s="1"/>
  <c r="L94" i="5"/>
  <c r="N116" i="25"/>
  <c r="N89" i="25" s="1"/>
  <c r="BK115" i="25"/>
  <c r="N115" i="25" s="1"/>
  <c r="N88" i="25" s="1"/>
  <c r="L94" i="7"/>
  <c r="M27" i="7"/>
  <c r="M30" i="7" s="1"/>
  <c r="AG106" i="1"/>
  <c r="AN106" i="1" s="1"/>
  <c r="L38" i="19"/>
  <c r="AG109" i="1"/>
  <c r="AN109" i="1" s="1"/>
  <c r="L38" i="22"/>
  <c r="M27" i="20"/>
  <c r="M30" i="20" s="1"/>
  <c r="L94" i="20"/>
  <c r="AV87" i="1"/>
  <c r="W31" i="1"/>
  <c r="L94" i="3"/>
  <c r="M27" i="3"/>
  <c r="M30" i="3" s="1"/>
  <c r="L94" i="8"/>
  <c r="M27" i="8"/>
  <c r="M30" i="8" s="1"/>
  <c r="M27" i="10"/>
  <c r="M30" i="10" s="1"/>
  <c r="L94" i="10"/>
  <c r="AG100" i="1"/>
  <c r="AN100" i="1" s="1"/>
  <c r="L38" i="13"/>
  <c r="M27" i="23"/>
  <c r="M30" i="23" s="1"/>
  <c r="L94" i="23"/>
  <c r="L94" i="9"/>
  <c r="M27" i="9"/>
  <c r="M30" i="9" s="1"/>
  <c r="M27" i="17"/>
  <c r="M30" i="17" s="1"/>
  <c r="L94" i="17"/>
  <c r="L94" i="12"/>
  <c r="M27" i="12"/>
  <c r="M30" i="12" s="1"/>
  <c r="M27" i="11"/>
  <c r="M30" i="11" s="1"/>
  <c r="L94" i="11"/>
  <c r="M27" i="16"/>
  <c r="M30" i="16" s="1"/>
  <c r="L94" i="16"/>
  <c r="M27" i="14"/>
  <c r="M30" i="14" s="1"/>
  <c r="L94" i="14"/>
  <c r="L38" i="21" l="1"/>
  <c r="AG108" i="1"/>
  <c r="AN108" i="1" s="1"/>
  <c r="AG111" i="1"/>
  <c r="AN111" i="1" s="1"/>
  <c r="L38" i="24"/>
  <c r="AK31" i="1"/>
  <c r="AT87" i="1"/>
  <c r="AG105" i="1"/>
  <c r="AN105" i="1" s="1"/>
  <c r="L38" i="18"/>
  <c r="AG92" i="1"/>
  <c r="AN92" i="1" s="1"/>
  <c r="L38" i="5"/>
  <c r="AG110" i="1"/>
  <c r="AN110" i="1" s="1"/>
  <c r="L38" i="23"/>
  <c r="M27" i="2"/>
  <c r="M30" i="2" s="1"/>
  <c r="AG97" i="1"/>
  <c r="AN97" i="1" s="1"/>
  <c r="L38" i="10"/>
  <c r="L38" i="12"/>
  <c r="AG99" i="1"/>
  <c r="AN99" i="1" s="1"/>
  <c r="AG95" i="1"/>
  <c r="AN95" i="1" s="1"/>
  <c r="L38" i="8"/>
  <c r="L38" i="7"/>
  <c r="AG94" i="1"/>
  <c r="AN94" i="1" s="1"/>
  <c r="L38" i="9"/>
  <c r="AG96" i="1"/>
  <c r="AN96" i="1" s="1"/>
  <c r="AG101" i="1"/>
  <c r="AN101" i="1" s="1"/>
  <c r="L38" i="14"/>
  <c r="AG98" i="1"/>
  <c r="AN98" i="1" s="1"/>
  <c r="L38" i="11"/>
  <c r="AG91" i="1"/>
  <c r="AN91" i="1" s="1"/>
  <c r="L38" i="4"/>
  <c r="AG107" i="1"/>
  <c r="AN107" i="1" s="1"/>
  <c r="L38" i="20"/>
  <c r="AG103" i="1"/>
  <c r="AN103" i="1" s="1"/>
  <c r="L38" i="16"/>
  <c r="AG90" i="1"/>
  <c r="AN90" i="1" s="1"/>
  <c r="L38" i="3"/>
  <c r="M27" i="25"/>
  <c r="M30" i="25" s="1"/>
  <c r="L98" i="25"/>
  <c r="AG104" i="1"/>
  <c r="AN104" i="1" s="1"/>
  <c r="L38" i="17"/>
  <c r="AG112" i="1" l="1"/>
  <c r="AN112" i="1" s="1"/>
  <c r="L38" i="25"/>
  <c r="L38" i="2"/>
  <c r="AG88" i="1"/>
  <c r="AN88" i="1" l="1"/>
  <c r="AG87" i="1"/>
  <c r="AK26" i="1" l="1"/>
  <c r="AK29" i="1" s="1"/>
  <c r="AK37" i="1" s="1"/>
  <c r="AG116" i="1"/>
  <c r="AN87" i="1"/>
  <c r="AN116" i="1" s="1"/>
</calcChain>
</file>

<file path=xl/sharedStrings.xml><?xml version="1.0" encoding="utf-8"?>
<sst xmlns="http://schemas.openxmlformats.org/spreadsheetml/2006/main" count="12041" uniqueCount="1541">
  <si>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</si>
  <si>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</si>
  <si>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</si>
  <si>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</si>
  <si>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</si>
  <si>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</si>
  <si>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</si>
  <si>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</si>
  <si>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</si>
  <si>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</si>
  <si>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</si>
  <si>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</si>
  <si>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</si>
  <si>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</si>
  <si>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</si>
  <si>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</si>
  <si>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JP</t>
  </si>
  <si>
    <t>Stavba:</t>
  </si>
  <si>
    <t>MRI_DEC-R-01-AR-ST-PBR-rev3-2018-04-11</t>
  </si>
  <si>
    <t>JKSO:</t>
  </si>
  <si>
    <t>CC-CZ:</t>
  </si>
  <si>
    <t>Místo:</t>
  </si>
  <si>
    <t xml:space="preserve"> </t>
  </si>
  <si>
    <t>Datum:</t>
  </si>
  <si>
    <t>26. 4. 2018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</si>
  <si>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</si>
  <si>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</si>
  <si>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</si>
  <si>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</si>
  <si>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</si>
  <si>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</si>
  <si>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</si>
  <si>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</si>
  <si>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</si>
  <si>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</si>
  <si>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</si>
  <si>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</si>
  <si>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</si>
  <si>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</si>
  <si>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</si>
  <si>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</si>
  <si>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</si>
  <si>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</si>
  <si>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</si>
  <si>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</si>
  <si>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</si>
  <si>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</si>
  <si>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</si>
  <si>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</si>
  <si>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</si>
  <si>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</si>
  <si>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</si>
  <si>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</si>
  <si>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</si>
  <si>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</si>
  <si>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</si>
  <si>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</si>
  <si>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</si>
  <si>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</si>
  <si>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</si>
  <si>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</si>
  <si>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</si>
  <si>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</si>
  <si>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</si>
  <si>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</si>
  <si>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</si>
  <si>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</si>
  <si>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</si>
  <si>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</si>
  <si>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</si>
  <si>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</si>
  <si>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</si>
  <si>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</si>
  <si>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</si>
  <si>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</si>
  <si>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{98da21ab-4a2d-4263-baad-f8195f47b236}</t>
  </si>
  <si>
    <t>{00000000-0000-0000-0000-000000000000}</t>
  </si>
  <si>
    <t>/</t>
  </si>
  <si>
    <t>1</t>
  </si>
  <si>
    <t>{b2decaea-61e9-4d40-89b4-88d8b2068f34}</t>
  </si>
  <si>
    <t>{3d2a4dc8-8ca9-4df8-9358-2e4dcbc3ef1c}</t>
  </si>
  <si>
    <t>{627db3ac-35eb-4fe4-ae75-59d5e96f2c1f}</t>
  </si>
  <si>
    <t>{3dfc0bf3-c325-41a5-ab3b-b877cc5f35cc}</t>
  </si>
  <si>
    <t>{cf163df0-eb1d-4ae5-af47-d4ef4200107c}</t>
  </si>
  <si>
    <t>{849606d9-7b5f-499e-9e31-d290f203aa18}</t>
  </si>
  <si>
    <t>{b61141d9-4424-458f-82f8-7fee1c517059}</t>
  </si>
  <si>
    <t>{d4f30145-0921-4a97-9d5c-b96fcd691642}</t>
  </si>
  <si>
    <t>{48c31f00-f12d-4cc1-9aff-b1a864f73410}</t>
  </si>
  <si>
    <t>{b9293db1-ff61-4da4-93ea-42ffd945001d}</t>
  </si>
  <si>
    <t>{420164a4-eb96-4a48-8389-a44abb0180b8}</t>
  </si>
  <si>
    <t>{50cafadc-63d7-423a-84d2-756f4de7d223}</t>
  </si>
  <si>
    <t>{272f29b0-725a-48be-ad92-649bc222201e}</t>
  </si>
  <si>
    <t>{bd3979d4-3779-4c3c-bac6-0203e195bef6}</t>
  </si>
  <si>
    <t>{93314685-9dc0-47e6-877c-850029d9e7ba}</t>
  </si>
  <si>
    <t>{e9d7093c-3f88-420e-a895-22c4a92c2055}</t>
  </si>
  <si>
    <t>{269aaa8a-e0a1-4ad5-a3cf-11b705c1936c}</t>
  </si>
  <si>
    <t>{bef19717-9aab-4446-bc20-3feca973a114}</t>
  </si>
  <si>
    <t>{28c1ef1f-9391-467c-9698-9b13685b71d1}</t>
  </si>
  <si>
    <t>{494ca313-f0e7-4470-8cb8-f386de27568d}</t>
  </si>
  <si>
    <t>{3fc5fc8a-224b-4891-8063-441516addc32}</t>
  </si>
  <si>
    <t>{f17d34b9-ad54-43fa-b918-b6d97c3aa895}</t>
  </si>
  <si>
    <t>{ba16a860-1460-453e-bf7b-db80f5fe3b46}</t>
  </si>
  <si>
    <t>{3730efe6-db1b-44c9-824d-a4beec4aa70a}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</si>
  <si>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</si>
  <si>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</si>
  <si>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</si>
  <si>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</si>
  <si>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</si>
  <si>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</si>
  <si>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</si>
  <si>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</si>
  <si>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</si>
  <si>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</si>
  <si>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</si>
  <si>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</si>
  <si>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01 - ASŘ - 01 - ASŘ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</si>
  <si>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</si>
  <si>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</si>
  <si>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</si>
  <si>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</si>
  <si>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</si>
  <si>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</si>
  <si>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</si>
  <si>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</si>
  <si>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</si>
  <si>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</si>
  <si>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</si>
  <si>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</si>
  <si>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</si>
  <si>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</si>
  <si>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</si>
  <si>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</si>
  <si>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</si>
  <si>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</si>
  <si>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</si>
  <si>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</si>
  <si>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</si>
  <si>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</si>
  <si>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</si>
  <si>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</si>
  <si>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</si>
  <si>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</si>
  <si>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</si>
  <si>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</si>
  <si>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</si>
  <si>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</si>
  <si>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</si>
  <si>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</si>
  <si>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</si>
  <si>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</si>
  <si>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</si>
  <si>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</si>
  <si>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</si>
  <si>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</si>
  <si>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</si>
  <si>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</si>
  <si>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</si>
  <si>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</si>
  <si>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</si>
  <si>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</si>
  <si>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</si>
  <si>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</si>
  <si>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</si>
  <si>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</si>
  <si>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122201101</t>
  </si>
  <si>
    <t>Odkopávky a prokopávky nezapažené v hornině tř. 3 objem do 100 m3</t>
  </si>
  <si>
    <t>m3</t>
  </si>
  <si>
    <t>4</t>
  </si>
  <si>
    <t>504,938*0,2</t>
  </si>
  <si>
    <t>VV</t>
  </si>
  <si>
    <t>Součet</t>
  </si>
  <si>
    <t>122201109</t>
  </si>
  <si>
    <t>Příplatek za lepivost u odkopávek v hornině tř. 1 až 3</t>
  </si>
  <si>
    <t>3</t>
  </si>
  <si>
    <t>131201102</t>
  </si>
  <si>
    <t>Hloubení jam nezapažených v hornině tř. 3 objemu do 1000 m3</t>
  </si>
  <si>
    <t>6</t>
  </si>
  <si>
    <t>131201109</t>
  </si>
  <si>
    <t>Příplatek za lepivost u hloubení jam nezapažených v hornině tř. 3</t>
  </si>
  <si>
    <t>8</t>
  </si>
  <si>
    <t>5</t>
  </si>
  <si>
    <t>132201101</t>
  </si>
  <si>
    <t>Hloubení rýh š do 600 mm v hornině tř. 3 objemu do 100 m3</t>
  </si>
  <si>
    <t>10</t>
  </si>
  <si>
    <t>PRO ZÁKLAD OPĚRNÉ ZDI</t>
  </si>
  <si>
    <t>PRO ZÁKLADOVÉ PRAHY</t>
  </si>
  <si>
    <t>55*0,6*1</t>
  </si>
  <si>
    <t>132201109</t>
  </si>
  <si>
    <t>Příplatek za lepivost k hloubení rýh š do 600 mm v hornině tř. 3</t>
  </si>
  <si>
    <t>12</t>
  </si>
  <si>
    <t>7</t>
  </si>
  <si>
    <t>133201101</t>
  </si>
  <si>
    <t>Hloubení šachet v hornině tř. 3 objemu do 100 m3</t>
  </si>
  <si>
    <t>14</t>
  </si>
  <si>
    <t>PRO ZÁKLADOVÉ PATKY PŘÍSTŘEŠKU ODPADOVÉHO HOSPODÁŘSTVÍ</t>
  </si>
  <si>
    <t>(0,4*0,4*0,9)*4</t>
  </si>
  <si>
    <t>133201109</t>
  </si>
  <si>
    <t>Příplatek za lepivost u hloubení šachet v hornině tř. 3</t>
  </si>
  <si>
    <t>16</t>
  </si>
  <si>
    <t>9</t>
  </si>
  <si>
    <t>162301101</t>
  </si>
  <si>
    <t>Vodorovné přemístění do 500 m výkopku/sypaniny z horniny tř. 1 až 4</t>
  </si>
  <si>
    <t>18</t>
  </si>
  <si>
    <t xml:space="preserve">VNITROSTAVENIŠTNÍ PŘEMÍSTĚNÍ VÝKOPKU </t>
  </si>
  <si>
    <t>DOPRAVA VÝKOPKU KE ZPĚTNÉMU ZÁSYPU</t>
  </si>
  <si>
    <t>355,75</t>
  </si>
  <si>
    <t>162701105</t>
  </si>
  <si>
    <t>Vodorovné přemístění do 10000 m výkopku/sypaniny z horniny tř. 1 až 4</t>
  </si>
  <si>
    <t>20</t>
  </si>
  <si>
    <t>ODVOZ PŘEBYTEČNÉHO VÝKOPKU</t>
  </si>
  <si>
    <t>11</t>
  </si>
  <si>
    <t>171201201</t>
  </si>
  <si>
    <t>Uložení sypaniny na skládky</t>
  </si>
  <si>
    <t>22</t>
  </si>
  <si>
    <t>171201211</t>
  </si>
  <si>
    <t>Poplatek za uložení stavebního odpadu - zeminy a kameniva na skládce</t>
  </si>
  <si>
    <t>t</t>
  </si>
  <si>
    <t>24</t>
  </si>
  <si>
    <t>13</t>
  </si>
  <si>
    <t>174101101</t>
  </si>
  <si>
    <t>Zásyp jam, šachet rýh nebo kolem objektů sypaninou se zhutněním</t>
  </si>
  <si>
    <t>26</t>
  </si>
  <si>
    <t>174101103.R01</t>
  </si>
  <si>
    <t>Úprava plochy terénu se zhutněním</t>
  </si>
  <si>
    <t>28</t>
  </si>
  <si>
    <t>181951102</t>
  </si>
  <si>
    <t>Úprava pláně v hornině tř. 1 až 4 se zhutněním</t>
  </si>
  <si>
    <t>m2</t>
  </si>
  <si>
    <t>30</t>
  </si>
  <si>
    <t>POD PŘÍSTAVBOU</t>
  </si>
  <si>
    <t>482,838</t>
  </si>
  <si>
    <t>POD PŘÍSTAVKEM ODPADOVÉHO HOSPODÁŘSTVÍ</t>
  </si>
  <si>
    <t>5,2*4,25</t>
  </si>
  <si>
    <t>226113413</t>
  </si>
  <si>
    <t>Vrty velkoprofilové svislé nezapažené D do 1250 mm hl přes 5 m hor. III</t>
  </si>
  <si>
    <t>m</t>
  </si>
  <si>
    <t>32</t>
  </si>
  <si>
    <t>231111113</t>
  </si>
  <si>
    <t>Zřízení pilot svislých D do 1250 mm hl do 30 m bez vytažení pažnic z betonu prostého</t>
  </si>
  <si>
    <t>34</t>
  </si>
  <si>
    <t>M</t>
  </si>
  <si>
    <t>58933330</t>
  </si>
  <si>
    <t>-1242119496</t>
  </si>
  <si>
    <t>231611117</t>
  </si>
  <si>
    <t>38</t>
  </si>
  <si>
    <t>271532212</t>
  </si>
  <si>
    <t>Podsyp pod základové konstrukce se zhutněním z hrubého kameniva frakce 16 až 32 mm</t>
  </si>
  <si>
    <t>688005201</t>
  </si>
  <si>
    <t>482,838*0,2</t>
  </si>
  <si>
    <t>273313711</t>
  </si>
  <si>
    <t>Základové desky z betonu tř. C 20/25</t>
  </si>
  <si>
    <t>40</t>
  </si>
  <si>
    <t>PODKLADNÍ VRSTVA PRO HI SPODNÍ STAVBY</t>
  </si>
  <si>
    <t>482,838*0,092</t>
  </si>
  <si>
    <t>ZÁKLADOVÁ DESKA</t>
  </si>
  <si>
    <t>482,838*0,15</t>
  </si>
  <si>
    <t>PODLAHA PŘÍSTŘEŠKU ODPADOVÉHO HOSPODÁŘSTVÍ</t>
  </si>
  <si>
    <t>5,2*4,25*0,2</t>
  </si>
  <si>
    <t>273351215</t>
  </si>
  <si>
    <t>Zřízení bednění stěn základových desek</t>
  </si>
  <si>
    <t>42</t>
  </si>
  <si>
    <t xml:space="preserve">PODLAHA PŘÍSTŘEŠKU </t>
  </si>
  <si>
    <t>5,2*0,2*2</t>
  </si>
  <si>
    <t>4,25*0,2*2</t>
  </si>
  <si>
    <t>ZÁKLADOVÁ DESKA OBJEKTU</t>
  </si>
  <si>
    <t>27</t>
  </si>
  <si>
    <t>273351216</t>
  </si>
  <si>
    <t>Odstranění bednění stěn základových desek</t>
  </si>
  <si>
    <t>44</t>
  </si>
  <si>
    <t>273361821</t>
  </si>
  <si>
    <t>Výztuž základových desek betonářskou ocelí 10 505 (R)</t>
  </si>
  <si>
    <t>46</t>
  </si>
  <si>
    <t>48,841*0,12</t>
  </si>
  <si>
    <t>72,426*0,12</t>
  </si>
  <si>
    <t>275313711</t>
  </si>
  <si>
    <t>Základové patky z betonu tř. C 20/25</t>
  </si>
  <si>
    <t>48</t>
  </si>
  <si>
    <t>ZÁKLADOVÉ PATKY PŘÍSTŘEŠKU ODPADOVÉHO HOSPODÁŘSTVÍ</t>
  </si>
  <si>
    <t>HLAVICE</t>
  </si>
  <si>
    <t>0,85*0,35*1,2*50</t>
  </si>
  <si>
    <t>1,2*1,2*0,3*25</t>
  </si>
  <si>
    <t>275351121</t>
  </si>
  <si>
    <t>Zřízení bednění základových patek</t>
  </si>
  <si>
    <t>1032592556</t>
  </si>
  <si>
    <t>HLAVICE PILOT</t>
  </si>
  <si>
    <t>(1,15*1,2*4)*25</t>
  </si>
  <si>
    <t>(0,85*1,2*4)*25</t>
  </si>
  <si>
    <t>275351122</t>
  </si>
  <si>
    <t>Odstranění bednění základových patek</t>
  </si>
  <si>
    <t>-911132662</t>
  </si>
  <si>
    <t>275361821</t>
  </si>
  <si>
    <t>50</t>
  </si>
  <si>
    <t>413123922</t>
  </si>
  <si>
    <t>Montáž trámů, průvlaků, ztužidel se svařovanými spoji hmotnosti do 3 t budova v do 18 m</t>
  </si>
  <si>
    <t>kus</t>
  </si>
  <si>
    <t>52</t>
  </si>
  <si>
    <t>ZÁKLADOVÉ KONSTRUKCE</t>
  </si>
  <si>
    <t>59341000,R01</t>
  </si>
  <si>
    <t>nosník základový (prefa základový pás) - specifikace a rozměr dle PD</t>
  </si>
  <si>
    <t>54</t>
  </si>
  <si>
    <t>9,3+7,6+6,9+1,98+5,15+5,15+5,15+1,45+5,675+5,675</t>
  </si>
  <si>
    <t>311113143</t>
  </si>
  <si>
    <t>Nosná zeď tl do 250 mm z hladkých tvárnic ztraceného bednění včetně výplně z betonu tř. C 20/25</t>
  </si>
  <si>
    <t>56</t>
  </si>
  <si>
    <t>ZDIVO STROJOVNY VZT</t>
  </si>
  <si>
    <t>129,55</t>
  </si>
  <si>
    <t>ODEČET OTVORŮ</t>
  </si>
  <si>
    <t>-1,1*2,1*2</t>
  </si>
  <si>
    <t>311361821</t>
  </si>
  <si>
    <t>Výztuž nosných zdí betonářskou ocelí 10 505</t>
  </si>
  <si>
    <t>58</t>
  </si>
  <si>
    <t>311234251.WNR</t>
  </si>
  <si>
    <t>Zdivo jednovrstvé z cihel Porotherm 30 - P10 na maltu M10 tl 300 mm (vč.atik)</t>
  </si>
  <si>
    <t>60</t>
  </si>
  <si>
    <t>311r001</t>
  </si>
  <si>
    <t>Provedení prostupů VZT</t>
  </si>
  <si>
    <t>soubor</t>
  </si>
  <si>
    <t>1943747029</t>
  </si>
  <si>
    <t>317144156.R01</t>
  </si>
  <si>
    <t>Překlad z lehkého betonu střední š 200 v 190 dl 1990 mm</t>
  </si>
  <si>
    <t>62</t>
  </si>
  <si>
    <t>"B06" 2</t>
  </si>
  <si>
    <t>317168054</t>
  </si>
  <si>
    <t>Překlad keramický vysoký v 238 mm dl 1750 mm</t>
  </si>
  <si>
    <t>64</t>
  </si>
  <si>
    <t>"B02" 4</t>
  </si>
  <si>
    <t>"B03" 8</t>
  </si>
  <si>
    <t>317168061</t>
  </si>
  <si>
    <t>Překlad keramický vysoký v 238 mm dl 3500 mm</t>
  </si>
  <si>
    <t>66</t>
  </si>
  <si>
    <t>"B01" 4</t>
  </si>
  <si>
    <t>317941123</t>
  </si>
  <si>
    <t>Osazování ocelových válcovaných nosníků na zdivu I, IE, U, UE nebo L do č 22</t>
  </si>
  <si>
    <t>68</t>
  </si>
  <si>
    <t>"B04" 0,128</t>
  </si>
  <si>
    <t>13010956</t>
  </si>
  <si>
    <t>ocel profilová HE-A 160 jakost 11 375</t>
  </si>
  <si>
    <t>70</t>
  </si>
  <si>
    <t>331124212</t>
  </si>
  <si>
    <t>Montáž ŽB sloupů v kompletu s patkou hmotnosti do 7,5 t</t>
  </si>
  <si>
    <t>72</t>
  </si>
  <si>
    <t>NOVÝ STAV</t>
  </si>
  <si>
    <t>41</t>
  </si>
  <si>
    <t>74</t>
  </si>
  <si>
    <t>59330360.R01</t>
  </si>
  <si>
    <t>sloup nosný ŽB - přesná specifikace dle PD</t>
  </si>
  <si>
    <t>76</t>
  </si>
  <si>
    <t>341321410</t>
  </si>
  <si>
    <t>Stěny nosné ze ŽB tř. C 25/30</t>
  </si>
  <si>
    <t>78</t>
  </si>
  <si>
    <t>341351105</t>
  </si>
  <si>
    <t>Zřízení bednění oboustranného stěn nosných</t>
  </si>
  <si>
    <t>80</t>
  </si>
  <si>
    <t>OPĚRNÁ STĚNA</t>
  </si>
  <si>
    <t>341351106</t>
  </si>
  <si>
    <t>Odstranění bednění oboustranného stěn nosných</t>
  </si>
  <si>
    <t>82</t>
  </si>
  <si>
    <t>341361821</t>
  </si>
  <si>
    <t>84</t>
  </si>
  <si>
    <t>389381001</t>
  </si>
  <si>
    <t>Dobetonování prefabrikovaných konstrukcí</t>
  </si>
  <si>
    <t>86</t>
  </si>
  <si>
    <t>317121101</t>
  </si>
  <si>
    <t>Montáž prefabrikovaných překladů délky do 1500 mm</t>
  </si>
  <si>
    <t>88</t>
  </si>
  <si>
    <t>"B05" 2</t>
  </si>
  <si>
    <t>59321170</t>
  </si>
  <si>
    <t>překlad železobetonový příčkový RZP 89x14x14 cm</t>
  </si>
  <si>
    <t>90</t>
  </si>
  <si>
    <t>411133902</t>
  </si>
  <si>
    <t>Montáž stropních panelů z betonu předpjatého bez závěsných háků hmotnosti do 3 t budova v do 18 m</t>
  </si>
  <si>
    <t>92</t>
  </si>
  <si>
    <t>NOVÁ STROPNÍ KONSTRUKCE</t>
  </si>
  <si>
    <t>59346863</t>
  </si>
  <si>
    <t>panel stropní předpjatý 100x119x25 cm</t>
  </si>
  <si>
    <t>94</t>
  </si>
  <si>
    <t>10*4,35</t>
  </si>
  <si>
    <t>11*7,9</t>
  </si>
  <si>
    <t>411354313</t>
  </si>
  <si>
    <t>Zřízení podpěrné konstrukce stropů výšky do 4 m tl do 25 cm</t>
  </si>
  <si>
    <t>96</t>
  </si>
  <si>
    <t>PODEPŘENÍ MONTOVANÉHO STROPU</t>
  </si>
  <si>
    <t>11,35*4,65</t>
  </si>
  <si>
    <t>15,45*23,8</t>
  </si>
  <si>
    <t>12,55*7,9</t>
  </si>
  <si>
    <t>411354314</t>
  </si>
  <si>
    <t>Odstranění podpěrné konstrukce stropů výšky do 4 m tl do 25 cm</t>
  </si>
  <si>
    <t>98</t>
  </si>
  <si>
    <t>413123902</t>
  </si>
  <si>
    <t>Montáž trámů, průvlaků, ztužidel s nesvařovanými spoji hmotnosti do 3 t budova v do 18 m</t>
  </si>
  <si>
    <t>100</t>
  </si>
  <si>
    <t>ZTUŽUJÍCÍ PREFA NOSNÍKY</t>
  </si>
  <si>
    <t>59341000.R01</t>
  </si>
  <si>
    <t>nosník ztužující - specifikace a rozměry dle PD</t>
  </si>
  <si>
    <t>102</t>
  </si>
  <si>
    <t>612315402</t>
  </si>
  <si>
    <t>Oprava vnitřní vápenné hrubé omítky stěn v rozsahu plochy do 30%</t>
  </si>
  <si>
    <t>104</t>
  </si>
  <si>
    <t>612321321</t>
  </si>
  <si>
    <t>Vápenocementová omítka hladká jednovrstvá vnitřních stěn nanášená strojně</t>
  </si>
  <si>
    <t>106</t>
  </si>
  <si>
    <t>"O3" 155,85</t>
  </si>
  <si>
    <t>612321341</t>
  </si>
  <si>
    <t>Vápenocementová omítka štuková dvouvrstvá vnitřních stěn nanášená strojně</t>
  </si>
  <si>
    <t>108</t>
  </si>
  <si>
    <t>"O2" 553,43</t>
  </si>
  <si>
    <t>622143003</t>
  </si>
  <si>
    <t>Montáž omítkových plastových nebo pozinkovaných rohových profilů s tkaninou</t>
  </si>
  <si>
    <t>110</t>
  </si>
  <si>
    <t>59051480</t>
  </si>
  <si>
    <t>profil rohový Al s tkaninou kontaktního zateplení</t>
  </si>
  <si>
    <t>112</t>
  </si>
  <si>
    <t>622143004</t>
  </si>
  <si>
    <t>Montáž omítkových samolepících začišťovacích profilů pro spojení s okenním rámem</t>
  </si>
  <si>
    <t>114</t>
  </si>
  <si>
    <t>59051476</t>
  </si>
  <si>
    <t>profil okenní začišťovací se sklovláknitou armovací tkaninou 9 mm/2,4 m</t>
  </si>
  <si>
    <t>116</t>
  </si>
  <si>
    <t>622221041</t>
  </si>
  <si>
    <t>Montáž kontaktního zateplení vnějších stěn z minerální vlny s podélnou orientací tl přes 160 mm</t>
  </si>
  <si>
    <t>118</t>
  </si>
  <si>
    <t>124,93+428,5</t>
  </si>
  <si>
    <t>63151540</t>
  </si>
  <si>
    <t>deska izolační minerální kontaktních fasád podélné vlákno ?=0,036 tl 200mm</t>
  </si>
  <si>
    <t>120</t>
  </si>
  <si>
    <t>622531021</t>
  </si>
  <si>
    <t>Tenkovrstvá silikonová zrnitá omítka tl. 2,0 mm včetně penetrace vnějších stěn</t>
  </si>
  <si>
    <t>122</t>
  </si>
  <si>
    <t>629991011</t>
  </si>
  <si>
    <t>Zakrytí výplní otvorů a svislých ploch fólií přilepenou lepící páskou</t>
  </si>
  <si>
    <t>124</t>
  </si>
  <si>
    <t>OCHRANA OKENNÍCH KONSTRUKCÍ</t>
  </si>
  <si>
    <t>147,98</t>
  </si>
  <si>
    <t>629995101</t>
  </si>
  <si>
    <t>Očištění vnějších ploch tlakovou vodou</t>
  </si>
  <si>
    <t>126</t>
  </si>
  <si>
    <t>631311115</t>
  </si>
  <si>
    <t>Mazanina tl do 80 mm z betonu prostého bez zvýšených nároků na prostředí tř. C 20/25</t>
  </si>
  <si>
    <t>1703934983</t>
  </si>
  <si>
    <t>"F3" 78,88*0,067</t>
  </si>
  <si>
    <t>631311135</t>
  </si>
  <si>
    <t>Mazanina tl do 240 mm z betonu prostého bez zvýšených nároků na prostředí tř. C 20/25 vč.oddilatování od stěn pěnovými pásky</t>
  </si>
  <si>
    <t>128</t>
  </si>
  <si>
    <t>F2</t>
  </si>
  <si>
    <t>51,52*0,18</t>
  </si>
  <si>
    <t>F3</t>
  </si>
  <si>
    <t>78,88*0,15</t>
  </si>
  <si>
    <t>631319011</t>
  </si>
  <si>
    <t>Příplatek k mazanině tl do 80 mm za přehlazení povrchu</t>
  </si>
  <si>
    <t>-2046203469</t>
  </si>
  <si>
    <t>631319013</t>
  </si>
  <si>
    <t>Příplatek k mazanině tl do 240 mm za přehlazení povrchu</t>
  </si>
  <si>
    <t>130</t>
  </si>
  <si>
    <t>631319175</t>
  </si>
  <si>
    <t>Příplatek k mazanině tl do 240 mm za stržení povrchu spodní vrstvy před vložením výztuže</t>
  </si>
  <si>
    <t>132</t>
  </si>
  <si>
    <t>631319203</t>
  </si>
  <si>
    <t>Příplatek k mazaninám za přidání ocelových vláken (drátkobeton) pro objemové vyztužení 25 kg/m3</t>
  </si>
  <si>
    <t>134</t>
  </si>
  <si>
    <t>78,88*0,067</t>
  </si>
  <si>
    <t>631362021</t>
  </si>
  <si>
    <t>Výztuž mazanin svařovanými sítěmi Kari</t>
  </si>
  <si>
    <t>-949597275</t>
  </si>
  <si>
    <t>"F3" 78,88*0,012</t>
  </si>
  <si>
    <t>632441223</t>
  </si>
  <si>
    <t>Potěr anhydritový samonivelační tl do 40 mm C30 litý</t>
  </si>
  <si>
    <t>136</t>
  </si>
  <si>
    <t>"F1C" 69,34+5,72</t>
  </si>
  <si>
    <t>632441224</t>
  </si>
  <si>
    <t>Potěr anhydritový samonivelační tl do 45 mm C30 litý</t>
  </si>
  <si>
    <t>138</t>
  </si>
  <si>
    <t>"F1A" 126,87</t>
  </si>
  <si>
    <t>"F1B" 224,51</t>
  </si>
  <si>
    <t>632481213</t>
  </si>
  <si>
    <t>Separační vrstva z PE fólie</t>
  </si>
  <si>
    <t>140</t>
  </si>
  <si>
    <t>"F1B" 224,510</t>
  </si>
  <si>
    <t>"F2" 51,52</t>
  </si>
  <si>
    <t>"F3" 78,88</t>
  </si>
  <si>
    <t>941111122</t>
  </si>
  <si>
    <t>Montáž lešení řadového trubkového lehkého s podlahami zatížení do 200 kg/m2 š do 1,2 m v do 25 m</t>
  </si>
  <si>
    <t>142</t>
  </si>
  <si>
    <t>941111222</t>
  </si>
  <si>
    <t>Příplatek k lešení řadovému trubkovému lehkému s podlahami š 1,2 m v 25 m za první a ZKD den použití</t>
  </si>
  <si>
    <t>144</t>
  </si>
  <si>
    <t>941111822</t>
  </si>
  <si>
    <t>Demontáž lešení řadového trubkového lehkého s podlahami zatížení do 200 kg/m2 š do 1,2 m v do 25 m</t>
  </si>
  <si>
    <t>146</t>
  </si>
  <si>
    <t>944511111</t>
  </si>
  <si>
    <t>Montáž ochranné sítě z textilie z umělých vláken</t>
  </si>
  <si>
    <t>148</t>
  </si>
  <si>
    <t>944511211</t>
  </si>
  <si>
    <t>Příplatek k ochranné síti za první a ZKD den použití</t>
  </si>
  <si>
    <t>150</t>
  </si>
  <si>
    <t>944511811</t>
  </si>
  <si>
    <t>Demontáž ochranné sítě z textilie z umělých vláken</t>
  </si>
  <si>
    <t>152</t>
  </si>
  <si>
    <t>949101111</t>
  </si>
  <si>
    <t>Lešení pomocné pro objekty pozemních staveb s lešeňovou podlahou v do 1,9 m zatížení do 150 kg/m2</t>
  </si>
  <si>
    <t>154</t>
  </si>
  <si>
    <t>949111111</t>
  </si>
  <si>
    <t>Montáž lešení lehkého kozového trubkového v do 1,2 m</t>
  </si>
  <si>
    <t>sada</t>
  </si>
  <si>
    <t>156</t>
  </si>
  <si>
    <t>949111112</t>
  </si>
  <si>
    <t>Montáž lešení lehkého kozového trubkového v do 1,9 m</t>
  </si>
  <si>
    <t>158</t>
  </si>
  <si>
    <t>952901111</t>
  </si>
  <si>
    <t>Vyčištění budov bytové a občanské výstavby při výšce podlaží do 4 m</t>
  </si>
  <si>
    <t>160</t>
  </si>
  <si>
    <t>961044111</t>
  </si>
  <si>
    <t>Bourání základů z betonu prostého</t>
  </si>
  <si>
    <t>162</t>
  </si>
  <si>
    <t>PŮVODNÍ ZÁKLADY BOURANÝCH OBJEKTŮ</t>
  </si>
  <si>
    <t>(12,77*0,5*0,8)*2</t>
  </si>
  <si>
    <t>11,05*0,5*0,8</t>
  </si>
  <si>
    <t>7,7*0,5*0,8</t>
  </si>
  <si>
    <t>(4,56*0,5*0,8)*2</t>
  </si>
  <si>
    <t>962031133</t>
  </si>
  <si>
    <t>Bourání příček z cihel pálených na MVC tl do 150 mm</t>
  </si>
  <si>
    <t>164</t>
  </si>
  <si>
    <t>PŮVODNÍ PŘÍČKY 1.PP</t>
  </si>
  <si>
    <t>184,75</t>
  </si>
  <si>
    <t>962032241</t>
  </si>
  <si>
    <t>Bourání zdiva z cihel pálených nebo vápenopískových na MC přes 1 m3</t>
  </si>
  <si>
    <t>166</t>
  </si>
  <si>
    <t>BOURÁNÍ ZDIVA 1.PP</t>
  </si>
  <si>
    <t>55,75</t>
  </si>
  <si>
    <t>966080105</t>
  </si>
  <si>
    <t>Bourání kontaktního zateplení z polystyrenových desek tloušťky do 180 mm</t>
  </si>
  <si>
    <t>168</t>
  </si>
  <si>
    <t>4,95*5,7</t>
  </si>
  <si>
    <t>7,02*5,7</t>
  </si>
  <si>
    <t>971033631</t>
  </si>
  <si>
    <t>Vybourání otvorů ve zdivu cihelném pl do 4 m2 na MVC nebo MV tl do 150 mm</t>
  </si>
  <si>
    <t>170</t>
  </si>
  <si>
    <t>1.PP</t>
  </si>
  <si>
    <t>(0,9*2,02)*3</t>
  </si>
  <si>
    <t>(0,8*2,02)*3</t>
  </si>
  <si>
    <t>0,8*3,2</t>
  </si>
  <si>
    <t>978013141</t>
  </si>
  <si>
    <t>Otlučení (osekání) vnitřní vápenné nebo vápenocementové omítky stěn v rozsahu do 30 %</t>
  </si>
  <si>
    <t>172</t>
  </si>
  <si>
    <t>"STĚN" 684</t>
  </si>
  <si>
    <t>981011414</t>
  </si>
  <si>
    <t>Demolice budov zděných na MC nebo z betonu podíl konstrukcí do 25 % postupným rozebíráním</t>
  </si>
  <si>
    <t>174</t>
  </si>
  <si>
    <t>DEMOLICE PŘÍSTAVBY 1.PP - VÝPOČET OBESTAVĚNÉHO PROSTORU</t>
  </si>
  <si>
    <t>7,7*4,56*5,7</t>
  </si>
  <si>
    <t>DEMOLICE BUDOVY ÚDRŽBY</t>
  </si>
  <si>
    <t>11,05*12,77*4</t>
  </si>
  <si>
    <t>997013211</t>
  </si>
  <si>
    <t>Vnitrostaveništní doprava suti a vybouraných hmot pro budovy v do 6 m ručně</t>
  </si>
  <si>
    <t>176</t>
  </si>
  <si>
    <t>997013509</t>
  </si>
  <si>
    <t>Příplatek k odvozu suti a vybouraných hmot na skládku ZKD 1 km přes 1 km</t>
  </si>
  <si>
    <t>178</t>
  </si>
  <si>
    <t>997013511</t>
  </si>
  <si>
    <t>Odvoz suti a vybouraných hmot z meziskládky na skládku do 1 km s naložením a se složením</t>
  </si>
  <si>
    <t>180</t>
  </si>
  <si>
    <t>997013831</t>
  </si>
  <si>
    <t>Poplatek za uložení na skládce (skládkovné) stavebního odpadu směsného kód odpadu 170 904</t>
  </si>
  <si>
    <t>182</t>
  </si>
  <si>
    <t>998017002</t>
  </si>
  <si>
    <t>Přesun hmot s omezením mechanizace pro budovy v do 12 m</t>
  </si>
  <si>
    <t>184</t>
  </si>
  <si>
    <t>711111001</t>
  </si>
  <si>
    <t>Provedení izolace proti zemní vlhkosti vodorovné za studena nátěrem penetračním</t>
  </si>
  <si>
    <t>186</t>
  </si>
  <si>
    <t>16,9*25,4</t>
  </si>
  <si>
    <t>11163150</t>
  </si>
  <si>
    <t>lak asfaltový penetrační</t>
  </si>
  <si>
    <t>188</t>
  </si>
  <si>
    <t>711113111.SMB</t>
  </si>
  <si>
    <t>Izolace proti zemní vlhkosti na vodorovné ploše za studena emulzí elastickou SCHOMBURG COMBIFLEX-DS</t>
  </si>
  <si>
    <t>190</t>
  </si>
  <si>
    <t>V4A</t>
  </si>
  <si>
    <t>58,98</t>
  </si>
  <si>
    <t>V4B</t>
  </si>
  <si>
    <t>8,2</t>
  </si>
  <si>
    <t>711113121.SMB</t>
  </si>
  <si>
    <t>Izolace proti zemní vlhkosti na svislé ploše za studena emulzí elastickou SCHOMBURG COMBIFLEX-DS</t>
  </si>
  <si>
    <t>192</t>
  </si>
  <si>
    <t>12,172</t>
  </si>
  <si>
    <t>4,6</t>
  </si>
  <si>
    <t>711141559</t>
  </si>
  <si>
    <t>Provedení izolace proti zemní vlhkosti pásy přitavením vodorovné NAIP</t>
  </si>
  <si>
    <t>194</t>
  </si>
  <si>
    <t>482,038*2</t>
  </si>
  <si>
    <t>62832134</t>
  </si>
  <si>
    <t>pás těžký asfaltovaný V60 S40</t>
  </si>
  <si>
    <t>196</t>
  </si>
  <si>
    <t>62836001</t>
  </si>
  <si>
    <t>pás asfaltovaný těžký vložka profilovaná kovová folie</t>
  </si>
  <si>
    <t>198</t>
  </si>
  <si>
    <t>998711102</t>
  </si>
  <si>
    <t>Přesun hmot tonážní pro izolace proti vodě, vlhkosti a plynům v objektech výšky do 12 m</t>
  </si>
  <si>
    <t>200</t>
  </si>
  <si>
    <t>712363501</t>
  </si>
  <si>
    <t>Provedení povlak krytiny mechanicky kotvenou do betonu TI tl do 200 mm vnitřní pole, budova v do 18m</t>
  </si>
  <si>
    <t>202</t>
  </si>
  <si>
    <t>482,838+111,5</t>
  </si>
  <si>
    <t>79,35*0,4</t>
  </si>
  <si>
    <t>28322012</t>
  </si>
  <si>
    <t>fólie hydroizolační střešní mPVC, tl. 1,5 mm š 1300 mm šedá</t>
  </si>
  <si>
    <t>204</t>
  </si>
  <si>
    <t>712391171</t>
  </si>
  <si>
    <t>Provedení povlakové krytiny střech do 10° podkladní textilní vrstvy</t>
  </si>
  <si>
    <t>206</t>
  </si>
  <si>
    <t>69311035</t>
  </si>
  <si>
    <t>geotextilie tkaná PP 30kN/m</t>
  </si>
  <si>
    <t>208</t>
  </si>
  <si>
    <t>712411101</t>
  </si>
  <si>
    <t>Provedení povlakové krytiny střech do 30° za studena nátěrem penetračním</t>
  </si>
  <si>
    <t>210</t>
  </si>
  <si>
    <t>212</t>
  </si>
  <si>
    <t>712441559</t>
  </si>
  <si>
    <t>Provedení povlakové krytiny střech do 30° pásy přitavením NAIP v plné ploše</t>
  </si>
  <si>
    <t>214</t>
  </si>
  <si>
    <t>62832001</t>
  </si>
  <si>
    <t>pás těžký asfaltovaný V 60 S 35</t>
  </si>
  <si>
    <t>216</t>
  </si>
  <si>
    <t>998712102</t>
  </si>
  <si>
    <t>Přesun hmot tonážní tonážní pro krytiny povlakové v objektech v do 12 m</t>
  </si>
  <si>
    <t>218</t>
  </si>
  <si>
    <t>713121111</t>
  </si>
  <si>
    <t>Montáž izolace tepelné podlah volně kladenými rohožemi, pásy, dílci, deskami 1 vrstva</t>
  </si>
  <si>
    <t>220</t>
  </si>
  <si>
    <t>F1A</t>
  </si>
  <si>
    <t>35,51+29,84+4,55+29,66+9,94+16,33+1,04</t>
  </si>
  <si>
    <t>F1B</t>
  </si>
  <si>
    <t>9,67+41,41+5,23+3,3+10,77+5,78+10,56+30,32+66,42+17,98+2,33+2,33+2,1+16,31</t>
  </si>
  <si>
    <t>F1C</t>
  </si>
  <si>
    <t>42,05+2,2+1,57+1,9+5,72+2,21+2,24+3,3+4,9+1,65+1,6+5,72</t>
  </si>
  <si>
    <t>51,52</t>
  </si>
  <si>
    <t>78,88</t>
  </si>
  <si>
    <t>28375914</t>
  </si>
  <si>
    <t>deska EPS 150 pro trvalé zatížení v tlaku (max. 3000 kg/m2) tl 100mm</t>
  </si>
  <si>
    <t>222</t>
  </si>
  <si>
    <t>63141250</t>
  </si>
  <si>
    <t>deska izolační minerální podlahová tl 30mm</t>
  </si>
  <si>
    <t>-722427776</t>
  </si>
  <si>
    <t>28376372</t>
  </si>
  <si>
    <t>deska z polystyrénu XPS, hrana rovná, polo či pero drážka a hladký povrch tl 100mm</t>
  </si>
  <si>
    <t>224</t>
  </si>
  <si>
    <t>713141131</t>
  </si>
  <si>
    <t>Montáž izolace tepelné střech plochých lepené za studena 1 vrstva rohoží, pásů, dílců, desek</t>
  </si>
  <si>
    <t>226</t>
  </si>
  <si>
    <t>28375991</t>
  </si>
  <si>
    <t>deska EPS 150 pro trvalé zatížení v tlaku (max. 3000 kg/m2) tl 160mm</t>
  </si>
  <si>
    <t>228</t>
  </si>
  <si>
    <t>28375926</t>
  </si>
  <si>
    <t>deska EPS 200 pro trvalé zatížení v tlaku (max. 3600 kg/m2) tl 100mm</t>
  </si>
  <si>
    <t>230</t>
  </si>
  <si>
    <t>713141331</t>
  </si>
  <si>
    <t>Montáž izolace tepelné střech plochých lepené za studena zplna, spádová vrstva</t>
  </si>
  <si>
    <t>232</t>
  </si>
  <si>
    <t>28376142</t>
  </si>
  <si>
    <t>klín izolační z pěnového polystyrenu EPS 150 spádový</t>
  </si>
  <si>
    <t>234</t>
  </si>
  <si>
    <t>482,838*0,150</t>
  </si>
  <si>
    <t>998713102</t>
  </si>
  <si>
    <t>Přesun hmot tonážní pro izolace tepelné v objektech v do 12 m</t>
  </si>
  <si>
    <t>236</t>
  </si>
  <si>
    <t>721233211</t>
  </si>
  <si>
    <t>Střešní vtok polypropylen PP pro pochůzné střechy svislý odtok DN 75</t>
  </si>
  <si>
    <t>238</t>
  </si>
  <si>
    <t>"OS1" 2</t>
  </si>
  <si>
    <t>721233213</t>
  </si>
  <si>
    <t>Střešní vtok polypropylen PP pro pochůzné střechy svislý odtok DN 125</t>
  </si>
  <si>
    <t>240</t>
  </si>
  <si>
    <t>"OS2" 1</t>
  </si>
  <si>
    <t>998721102</t>
  </si>
  <si>
    <t>Přesun hmot tonážní pro vnitřní kanalizace v objektech v do 12 m</t>
  </si>
  <si>
    <t>242</t>
  </si>
  <si>
    <t>725110811</t>
  </si>
  <si>
    <t>Demontáž klozetů splachovací s nádrží</t>
  </si>
  <si>
    <t>244</t>
  </si>
  <si>
    <t>725210821</t>
  </si>
  <si>
    <t>Demontáž umyvadel bez výtokových armatur</t>
  </si>
  <si>
    <t>246</t>
  </si>
  <si>
    <t>725240811</t>
  </si>
  <si>
    <t>Demontáž kabin sprchových bez výtokových armatur</t>
  </si>
  <si>
    <t>248</t>
  </si>
  <si>
    <t>725240812</t>
  </si>
  <si>
    <t>Demontáž vaniček sprchových bez výtokových armatur</t>
  </si>
  <si>
    <t>250</t>
  </si>
  <si>
    <t>725706811</t>
  </si>
  <si>
    <t>Demontáž dřezů kameninových nebo výlevek nebo misek jednoduchých</t>
  </si>
  <si>
    <t>252</t>
  </si>
  <si>
    <t>725810811</t>
  </si>
  <si>
    <t>Demontáž ventilů výtokových nástěnných</t>
  </si>
  <si>
    <t>254</t>
  </si>
  <si>
    <t>725820801</t>
  </si>
  <si>
    <t>Demontáž baterie nástěnné do G 3 / 4</t>
  </si>
  <si>
    <t>256</t>
  </si>
  <si>
    <t>725840850</t>
  </si>
  <si>
    <t>Demontáž baterie sprch diferenciální do G 3/4x1</t>
  </si>
  <si>
    <t>258</t>
  </si>
  <si>
    <t>763111417</t>
  </si>
  <si>
    <t>SDK příčka tl 150 mm profil CW+UW 100 desky 2xA 12,5 TI 60 mm EI 60 Rw 55 DB - Wi 06</t>
  </si>
  <si>
    <t>260</t>
  </si>
  <si>
    <t>WI 06</t>
  </si>
  <si>
    <t>165,47</t>
  </si>
  <si>
    <t>763111417.R01</t>
  </si>
  <si>
    <t>SDK příčka tl 125 mm profil CW+UW 100 desky 2xA 12,5 TI 50 mm EI 60 Rw 55 DB - WI03</t>
  </si>
  <si>
    <t>262</t>
  </si>
  <si>
    <t>WI03</t>
  </si>
  <si>
    <t>95,5</t>
  </si>
  <si>
    <t>763111417.R02</t>
  </si>
  <si>
    <t>SDK příčka tl 125 mm profil CW+UW 100 desky 2xA + 2x H2DF 12,5 TI 50 mm EI 60 Rw 55 DB - WI04</t>
  </si>
  <si>
    <t>264</t>
  </si>
  <si>
    <t>WI04</t>
  </si>
  <si>
    <t>52,37</t>
  </si>
  <si>
    <t>763111417.R03</t>
  </si>
  <si>
    <t>SDK příčka tl 150 mm profil CW+UW 100 desky 2xA 12,5 TI 50 mm EI 60 Rw 55 DB - Wi 05</t>
  </si>
  <si>
    <t>266</t>
  </si>
  <si>
    <t>763111442</t>
  </si>
  <si>
    <t>SDK příčka tl 100 mm profil CW+UW 50 desky 2xH2DF 12,5 TI 50 mm 100 kg/m3 EI 90 Rw 51 dB - WI01</t>
  </si>
  <si>
    <t>268</t>
  </si>
  <si>
    <t>WI01</t>
  </si>
  <si>
    <t>303,5</t>
  </si>
  <si>
    <t>763111442.R01</t>
  </si>
  <si>
    <t>SDK příčka tl 100 mm profil CW+UW 50 desky 2xH2DF + 2xA 12,5 TI 50 mm 100 kg/m3 EI 90 Rw 51 dB - WI02</t>
  </si>
  <si>
    <t>270</t>
  </si>
  <si>
    <t>WI02</t>
  </si>
  <si>
    <t>763111717</t>
  </si>
  <si>
    <t>SDK příčka základní penetrační nátěr</t>
  </si>
  <si>
    <t>272</t>
  </si>
  <si>
    <t>165,47*2</t>
  </si>
  <si>
    <t>95,7*2</t>
  </si>
  <si>
    <t>52,37*2</t>
  </si>
  <si>
    <t>165*2</t>
  </si>
  <si>
    <t>303,5*2</t>
  </si>
  <si>
    <t>114*2</t>
  </si>
  <si>
    <t>-155,85</t>
  </si>
  <si>
    <t>763131421</t>
  </si>
  <si>
    <t>SDK podhled desky 2xA 12,5 bez TI dvouvrstvá spodní kce profil CD+UD</t>
  </si>
  <si>
    <t>274</t>
  </si>
  <si>
    <t>C3</t>
  </si>
  <si>
    <t>5,23+3,3+4,55+10,77+5,78+2,33+2,33+2,1+3,34+5+6,4+4,51+2,34+5,89</t>
  </si>
  <si>
    <t>763131461</t>
  </si>
  <si>
    <t>SDK podhled desky 2xH2 12,5 bez TI dvouvrstvá spodní kce profil CD+UD</t>
  </si>
  <si>
    <t>276</t>
  </si>
  <si>
    <t>C4</t>
  </si>
  <si>
    <t>5,72+2,2+1,57+1,9+5,72+2,21+2,24+3,3+4,9+1,65+1,6+2,33+1,49+2,23+1,49+2,23+1,49+8,67+2,23+1,49+6,21+6,38+2,4</t>
  </si>
  <si>
    <t>763131714</t>
  </si>
  <si>
    <t>SDK podhled základní penetrační nátěr</t>
  </si>
  <si>
    <t>278</t>
  </si>
  <si>
    <t>63,87+71,65</t>
  </si>
  <si>
    <t>763131761</t>
  </si>
  <si>
    <t>Příplatek k SDK podhledu za plochu do 3 m2 jednotlivě</t>
  </si>
  <si>
    <t>280</t>
  </si>
  <si>
    <t>2,33+2,33+2,1+2,34</t>
  </si>
  <si>
    <t>2,2+1,57+1,9+2,21+2,24+1,65+1,6+2,33+1,49+2,23+1,49+2,23+1,49+2,23+1,49+2,4</t>
  </si>
  <si>
    <t>763135101</t>
  </si>
  <si>
    <t>Montáž SDK kazetového podhledu z kazet 600x600 mm na zavěšenou viditelnou nosnou konstrukci</t>
  </si>
  <si>
    <t>282</t>
  </si>
  <si>
    <t>C1</t>
  </si>
  <si>
    <t>35,51+49,84+29,66+51,52+13,24+22,34+26,7+30,4+13,25+8,28+31,03+24,89</t>
  </si>
  <si>
    <t>C2</t>
  </si>
  <si>
    <t>42,05+9,67+41,41+10,56+30,32+66,42+17,98+16,31+9,94+16,33+20,85+14,32+52,73+1,04</t>
  </si>
  <si>
    <t>59030570</t>
  </si>
  <si>
    <t>podhled kazetový bez děrování, viditelný rastr, tl. 10 mm, 600 x 600 mm</t>
  </si>
  <si>
    <t>284</t>
  </si>
  <si>
    <t>590R001</t>
  </si>
  <si>
    <t>podhled kazetový demontovatelný bílý hladký do zdravotnických prostor</t>
  </si>
  <si>
    <t>286</t>
  </si>
  <si>
    <t>998763302</t>
  </si>
  <si>
    <t>Přesun hmot tonážní pro sádrokartonové konstrukce v objektech v do 12 m</t>
  </si>
  <si>
    <t>288</t>
  </si>
  <si>
    <t>764215611.R01</t>
  </si>
  <si>
    <t>Oplechování horních ploch a atik bez rohů, materiál dle PD celoplošně lepené rš přes 800 mm</t>
  </si>
  <si>
    <t>290</t>
  </si>
  <si>
    <t>"KL01" 68,2*0,89</t>
  </si>
  <si>
    <t>"KL02" 43*1,01</t>
  </si>
  <si>
    <t>764216642</t>
  </si>
  <si>
    <t>Oplechování rovných parapetů celoplošně lepené z Pz s povrchovou úpravou rš 200 mm</t>
  </si>
  <si>
    <t>292</t>
  </si>
  <si>
    <t>"KL03" 3*1</t>
  </si>
  <si>
    <t>"KL04" 4,65*1</t>
  </si>
  <si>
    <t>"KL05" 3,18*1</t>
  </si>
  <si>
    <t>"KL06" 1,78*1</t>
  </si>
  <si>
    <t>"KL07" 3,18*1</t>
  </si>
  <si>
    <t>"KL08" 6,78*1</t>
  </si>
  <si>
    <t>"KL09" 1,42*3</t>
  </si>
  <si>
    <t>"KL12" 1,26*1</t>
  </si>
  <si>
    <t>"KL13" 0,99*1</t>
  </si>
  <si>
    <t>998764102</t>
  </si>
  <si>
    <t>Přesun hmot tonážní pro konstrukce klempířské v objektech v do 12 m</t>
  </si>
  <si>
    <t>294</t>
  </si>
  <si>
    <t>766691914</t>
  </si>
  <si>
    <t>Vyvěšení nebo zavěšení dřevěných křídel dveří pl do 2 m2</t>
  </si>
  <si>
    <t>296</t>
  </si>
  <si>
    <t xml:space="preserve">PŮVODNÍ DVEŘNÍ KŘÍDLA </t>
  </si>
  <si>
    <t>766R001</t>
  </si>
  <si>
    <t>Dodávka a montáž dveřního křídla a kování vč.zárubně - specifikace a rozměry dle PD, ozn D01</t>
  </si>
  <si>
    <t>298</t>
  </si>
  <si>
    <t>766R002</t>
  </si>
  <si>
    <t>Dodávka a montáž dveřního křídla a kování vč.zárubně - specifikace a rozměry dle PD, ozn D02</t>
  </si>
  <si>
    <t>300</t>
  </si>
  <si>
    <t>766R003</t>
  </si>
  <si>
    <t>Dodávka a montáž dveřního křídla a kování vč.zárubně - specifikace a rozměry dle PD, ozn D03</t>
  </si>
  <si>
    <t>302</t>
  </si>
  <si>
    <t>766R004</t>
  </si>
  <si>
    <t>Dodávka a montáž dveřního křídla a kování vč.zárubně - specifikace a rozměry dle PD, ozn D04</t>
  </si>
  <si>
    <t>304</t>
  </si>
  <si>
    <t>766R005</t>
  </si>
  <si>
    <t>Dodávka a montáž dveřního křídla a kování vč.zárubně - specifikace a rozměry dle PD, ozn D05</t>
  </si>
  <si>
    <t>306</t>
  </si>
  <si>
    <t>766R006</t>
  </si>
  <si>
    <t>Dodávka a montáž dveřního křídla a kování vč.zárubně - specifikace a rozměry dle PD, ozn D06</t>
  </si>
  <si>
    <t>308</t>
  </si>
  <si>
    <t>766R007</t>
  </si>
  <si>
    <t>Dodávka a montáž dveřního křídla a kování vč.zárubně - specifikace a rozměry dle PD, ozn D07</t>
  </si>
  <si>
    <t>310</t>
  </si>
  <si>
    <t>766R008</t>
  </si>
  <si>
    <t>Dodávka a montáž dveřního křídla a kování vč.zárubně - specifikace a rozměry dle PD, ozn D08</t>
  </si>
  <si>
    <t>312</t>
  </si>
  <si>
    <t>766R009</t>
  </si>
  <si>
    <t>Dodávka a montáž dveřního křídla a kování vč.zárubně - specifikace a rozměry dle PD, ozn D09</t>
  </si>
  <si>
    <t>314</t>
  </si>
  <si>
    <t>766R010</t>
  </si>
  <si>
    <t>Dodávka a montáž dveřního křídla a kování vč.zárubně - specifikace a rozměry dle PD, ozn D10</t>
  </si>
  <si>
    <t>316</t>
  </si>
  <si>
    <t>766R011</t>
  </si>
  <si>
    <t>Dodávka a montáž dveřního křídla a kování vč.zárubně - specifikace a rozměry dle PD, ozn D11</t>
  </si>
  <si>
    <t>318</t>
  </si>
  <si>
    <t>766R012</t>
  </si>
  <si>
    <t>Dodávka a montáž dveřního křídla a kování vč.zárubně - specifikace a rozměry dle PD, ozn D12</t>
  </si>
  <si>
    <t>320</t>
  </si>
  <si>
    <t>766R013</t>
  </si>
  <si>
    <t>Dodávka a montáž dveřního křídla a kování vč.zárubně - specifikace a rozměry dle PD, ozn D13</t>
  </si>
  <si>
    <t>322</t>
  </si>
  <si>
    <t>766R014</t>
  </si>
  <si>
    <t>Dodávka a montáž dveřního křídla a kování vč.zárubně - specifikace a rozměry dle PD, ozn D14</t>
  </si>
  <si>
    <t>324</t>
  </si>
  <si>
    <t>766R015</t>
  </si>
  <si>
    <t>Dodávka a montáž dveřního křídla a kování vč.zárubně - specifikace a rozměry dle PD, ozn D15</t>
  </si>
  <si>
    <t>326</t>
  </si>
  <si>
    <t>766R016</t>
  </si>
  <si>
    <t>Dodávka a montáž dveřního křídla a kování vč.zárubně - specifikace a rozměry dle PD, ozn D16</t>
  </si>
  <si>
    <t>328</t>
  </si>
  <si>
    <t>766R017</t>
  </si>
  <si>
    <t>Dodávka a montáž dveřního křídla a kování vč.zárubně - specifikace a rozměry dle PD, ozn D17</t>
  </si>
  <si>
    <t>330</t>
  </si>
  <si>
    <t>766R018</t>
  </si>
  <si>
    <t>Dodávka a montáž dveřního křídla a kování vč.zárubně - specifikace a rozměry dle PD, ozn D18</t>
  </si>
  <si>
    <t>332</t>
  </si>
  <si>
    <t>766R019</t>
  </si>
  <si>
    <t>Dodávka a montáž dveřního křídla a kování vč.zárubně - specifikace a rozměry dle PD, ozn D19</t>
  </si>
  <si>
    <t>334</t>
  </si>
  <si>
    <t>766R020</t>
  </si>
  <si>
    <t>Dodávka a montáž dveřního křídla a kování vč.zárubně - specifikace a rozměry dle PD, ozn D20</t>
  </si>
  <si>
    <t>336</t>
  </si>
  <si>
    <t>766R021</t>
  </si>
  <si>
    <t>Dodávka a montáž dveřního křídla a kování vč.zárubně - specifikace a rozměry dle PD, ozn D21</t>
  </si>
  <si>
    <t>338</t>
  </si>
  <si>
    <t>766R022</t>
  </si>
  <si>
    <t>Dodávka a montáž dveřního křídla a kování vč.zárubně - specifikace a rozměry dle PD, ozn D22</t>
  </si>
  <si>
    <t>340</t>
  </si>
  <si>
    <t>766R023</t>
  </si>
  <si>
    <t>Dodávka a montáž dveřního křídla a kování vč.zárubně - specifikace a rozměry dle PD, ozn D23</t>
  </si>
  <si>
    <t>342</t>
  </si>
  <si>
    <t>766R024</t>
  </si>
  <si>
    <t>Dodávka a montáž dveřního křídla a kování vč.zárubně - specifikace a rozměry dle PD, ozn D24</t>
  </si>
  <si>
    <t>344</t>
  </si>
  <si>
    <t>766R025</t>
  </si>
  <si>
    <t>Dodávka a montáž dveřního křídla a kování vč.zárubně - specifikace a rozměry dle PD, ozn D25</t>
  </si>
  <si>
    <t>346</t>
  </si>
  <si>
    <t>766R026</t>
  </si>
  <si>
    <t>Dodávka a montáž dveřního křídla a kování vč.zárubně - specifikace a rozměry dle PD, ozn D26</t>
  </si>
  <si>
    <t>348</t>
  </si>
  <si>
    <t>766R027</t>
  </si>
  <si>
    <t>Dodávka a montáž dveřního křídla a kování vč.zárubně - specifikace a rozměry dle PD, ozn D27</t>
  </si>
  <si>
    <t>350</t>
  </si>
  <si>
    <t>766R028</t>
  </si>
  <si>
    <t>Dodávka a montáž dveřního křídla a kování vč.zárubně - specifikace a rozměry dle PD, ozn D28</t>
  </si>
  <si>
    <t>352</t>
  </si>
  <si>
    <t>766R029</t>
  </si>
  <si>
    <t>Dodávka a montáž dveřního křídla a kování vč.zárubně - specifikace a rozměry dle PD, ozn D29</t>
  </si>
  <si>
    <t>354</t>
  </si>
  <si>
    <t>766R030</t>
  </si>
  <si>
    <t>Dodávka a montáž dveřního křídla a kování vč.zárubně - specifikace a rozměry dle PD, ozn D30</t>
  </si>
  <si>
    <t>356</t>
  </si>
  <si>
    <t>766R031</t>
  </si>
  <si>
    <t>Dodávka a montáž dveřního křídla a kování vč.zárubně - specifikace a rozměry dle PD, ozn D31</t>
  </si>
  <si>
    <t>358</t>
  </si>
  <si>
    <t>766R032</t>
  </si>
  <si>
    <t>Dodávka a montáž dveřního křídla a kování vč.zárubně - specifikace a rozměry dle PD, ozn D32</t>
  </si>
  <si>
    <t>360</t>
  </si>
  <si>
    <t>766R033</t>
  </si>
  <si>
    <t>Dodávka a montáž dveřního křídla a kování vč.zárubně - specifikace a rozměry dle PD, ozn D33</t>
  </si>
  <si>
    <t>362</t>
  </si>
  <si>
    <t>766R034</t>
  </si>
  <si>
    <t>Dodávka a montáž dveřního křídla a kování vč.zárubně - specifikace a rozměry dle PD, ozn D34</t>
  </si>
  <si>
    <t>364</t>
  </si>
  <si>
    <t>766R035</t>
  </si>
  <si>
    <t>Dodávka a montáž dveřního křídla a kování vč.zárubně - specifikace a rozměry dle PD, ozn D35</t>
  </si>
  <si>
    <t>366</t>
  </si>
  <si>
    <t>766R036</t>
  </si>
  <si>
    <t>Dodávka a montáž dveřního křídla a kování vč.zárubně - specifikace a rozměry dle PD, ozn D36</t>
  </si>
  <si>
    <t>368</t>
  </si>
  <si>
    <t>766R037</t>
  </si>
  <si>
    <t>Dodávka a montáž dveřního křídla a kování vč.zárubně - specifikace a rozměry dle PD, ozn D37</t>
  </si>
  <si>
    <t>370</t>
  </si>
  <si>
    <t>766R038</t>
  </si>
  <si>
    <t>Dodávka a montáž dveřního křídla a kování vč.zárubně - specifikace a rozměry dle PD, ozn D38</t>
  </si>
  <si>
    <t>372</t>
  </si>
  <si>
    <t>766R039</t>
  </si>
  <si>
    <t>Dodávka a montáž dveřního křídla a kování vč.zárubně - specifikace a rozměry dle PD, ozn D39</t>
  </si>
  <si>
    <t>374</t>
  </si>
  <si>
    <t>766R040</t>
  </si>
  <si>
    <t>Dodávka a montáž dveřního křídla a kování vč.zárubně - specifikace a rozměry dle PD, ozn D40</t>
  </si>
  <si>
    <t>376</t>
  </si>
  <si>
    <t>766R041</t>
  </si>
  <si>
    <t>Dodávka a montáž dveřního křídla a kování vč.zárubně - specifikace a rozměry dle PD, ozn D41</t>
  </si>
  <si>
    <t>378</t>
  </si>
  <si>
    <t>766R042</t>
  </si>
  <si>
    <t>Dodávka a montáž dveřního křídla a kování vč.zárubně - specifikace a rozměry dle PD, ozn D42</t>
  </si>
  <si>
    <t>380</t>
  </si>
  <si>
    <t>766R043</t>
  </si>
  <si>
    <t>Dodávka a montáž dveřního křídla a kování vč.zárubně - specifikace a rozměry dle PD, ozn D43</t>
  </si>
  <si>
    <t>382</t>
  </si>
  <si>
    <t>766R044</t>
  </si>
  <si>
    <t>Dodávka a montáž dveřního křídla a kování vč.zárubně - specifikace a rozměry dle PD, ozn D44</t>
  </si>
  <si>
    <t>384</t>
  </si>
  <si>
    <t>766R045</t>
  </si>
  <si>
    <t>Dodávka a montáž dveřního křídla a kování vč.zárubně - specifikace a rozměry dle PD, ozn D45</t>
  </si>
  <si>
    <t>386</t>
  </si>
  <si>
    <t>766R046</t>
  </si>
  <si>
    <t>Dodávka a montáž dveřního křídla a kování vč.zárubně - specifikace a rozměry dle PD, ozn D46</t>
  </si>
  <si>
    <t>388</t>
  </si>
  <si>
    <t>766R047</t>
  </si>
  <si>
    <t>Dodávka a montáž dveřního křídla a kování vč.zárubně - specifikace a rozměry dle PD, ozn D47</t>
  </si>
  <si>
    <t>390</t>
  </si>
  <si>
    <t>766R048</t>
  </si>
  <si>
    <t>Dodávka a montáž dveřního křídla a kování vč.zárubně - specifikace a rozměry dle PD, ozn D48</t>
  </si>
  <si>
    <t>392</t>
  </si>
  <si>
    <t>766R049</t>
  </si>
  <si>
    <t>Dodávka a montáž dveřního křídla a kování vč.zárubně - specifikace a rozměry dle PD, ozn D49</t>
  </si>
  <si>
    <t>394</t>
  </si>
  <si>
    <t>766R050</t>
  </si>
  <si>
    <t>Dodávka a montáž dveřního křídla a kování vč.zárubně - specifikace a rozměry dle PD, ozn D50</t>
  </si>
  <si>
    <t>396</t>
  </si>
  <si>
    <t>766R051</t>
  </si>
  <si>
    <t>Dodávka a montáž dveřního křídla a kování vč.zárubně - specifikace a rozměry dle PD, ozn D51</t>
  </si>
  <si>
    <t>398</t>
  </si>
  <si>
    <t>766R052</t>
  </si>
  <si>
    <t>Dodávka a montáž dveřního křídla a kování vč.zárubně - specifikace a rozměry dle PD, ozn D52</t>
  </si>
  <si>
    <t>400</t>
  </si>
  <si>
    <t>766R053</t>
  </si>
  <si>
    <t>Dodávka a montáž dveřního křídla a kování vč.zárubně - specifikace a rozměry dle PD, ozn D53</t>
  </si>
  <si>
    <t>402</t>
  </si>
  <si>
    <t>766R054</t>
  </si>
  <si>
    <t>Dodávka a montáž dveřního křídla a kování vč.zárubně - specifikace a rozměry dle PD, ozn D54</t>
  </si>
  <si>
    <t>404</t>
  </si>
  <si>
    <t>766R055</t>
  </si>
  <si>
    <t>Dodávka a montáž dveřního křídla a kování vč.zárubně - specifikace a rozměry dle PD, ozn D55</t>
  </si>
  <si>
    <t>406</t>
  </si>
  <si>
    <t>766R056</t>
  </si>
  <si>
    <t>Dodávka a montáž dveřního křídla a kování vč.zárubně - specifikace a rozměry dle PD, ozn D56</t>
  </si>
  <si>
    <t>408</t>
  </si>
  <si>
    <t>766R057</t>
  </si>
  <si>
    <t>Dodávka a montáž dveřního křídla a kování vč.zárubně - specifikace a rozměry dle PD, ozn D57</t>
  </si>
  <si>
    <t>410</t>
  </si>
  <si>
    <t>766R058</t>
  </si>
  <si>
    <t>Dodávka a montáž dveřního křídla a kování vč.zárubně - specifikace a rozměry dle PD, ozn D58</t>
  </si>
  <si>
    <t>412</t>
  </si>
  <si>
    <t>766R059</t>
  </si>
  <si>
    <t>Dodávka a montáž dveřního křídla a kování vč.zárubně - specifikace a rozměry dle PD, ozn D59</t>
  </si>
  <si>
    <t>414</t>
  </si>
  <si>
    <t>766R060</t>
  </si>
  <si>
    <t>Dodávka a montáž dveřního křídla a kování vč.zárubně - specifikace a rozměry dle PD, ozn D60</t>
  </si>
  <si>
    <t>416</t>
  </si>
  <si>
    <t>766R061</t>
  </si>
  <si>
    <t>Dodávka a montáž dveřního křídla a kování vč.zárubně - specifikace a rozměry dle PD, ozn D61</t>
  </si>
  <si>
    <t>418</t>
  </si>
  <si>
    <t>766R062</t>
  </si>
  <si>
    <t>Dodávka a montáž okenního parapetu- specifikace a rozměry dle PD, ozn T03</t>
  </si>
  <si>
    <t>420</t>
  </si>
  <si>
    <t>766R063</t>
  </si>
  <si>
    <t>Dodávka a montáž okenního parapetu- specifikace a rozměry dle PD, ozn T04</t>
  </si>
  <si>
    <t>422</t>
  </si>
  <si>
    <t>766R064</t>
  </si>
  <si>
    <t>Dodávka a montáž okenního parapetu- specifikace a rozměry dle PD, ozn T05</t>
  </si>
  <si>
    <t>424</t>
  </si>
  <si>
    <t>766R065</t>
  </si>
  <si>
    <t>Dodávka a montáž okenního parapetu- specifikace a rozměry dle PD, ozn T06</t>
  </si>
  <si>
    <t>426</t>
  </si>
  <si>
    <t>766R066</t>
  </si>
  <si>
    <t>Dodávka a montáž okenního parapetu- specifikace a rozměry dle PD, ozn T08a</t>
  </si>
  <si>
    <t>428</t>
  </si>
  <si>
    <t>766R067</t>
  </si>
  <si>
    <t>Dodávka a montáž okenního parapetu- specifikace a rozměry dle PD, ozn T08b</t>
  </si>
  <si>
    <t>430</t>
  </si>
  <si>
    <t>766R068</t>
  </si>
  <si>
    <t>Dodávka a montáž okenního parapetu- specifikace a rozměry dle PD, ozn T08c</t>
  </si>
  <si>
    <t>432</t>
  </si>
  <si>
    <t>766R069</t>
  </si>
  <si>
    <t>Dodávka a montáž okenního parapetu- specifikace a rozměry dle PD, ozn T09</t>
  </si>
  <si>
    <t>434</t>
  </si>
  <si>
    <t>766R070</t>
  </si>
  <si>
    <t>Dodávka a montáž pracovní linka s horními skříňkami- specifikace a rozměry dle PD, ozn T10</t>
  </si>
  <si>
    <t>436</t>
  </si>
  <si>
    <t>766R071</t>
  </si>
  <si>
    <t>Dodávka a montáž pracovní linka s umyvadlem a dřezem- specifikace a rozměry dle PD, ozn T11</t>
  </si>
  <si>
    <t>438</t>
  </si>
  <si>
    <t>766R072</t>
  </si>
  <si>
    <t>Dodávka a montáž okenní parapet -  specifikace a rozměry dle PD, ozn T12</t>
  </si>
  <si>
    <t>440</t>
  </si>
  <si>
    <t>766R073</t>
  </si>
  <si>
    <t>Dodávka a montáž okenní parapet -  specifikace a rozměry dle PD, ozn T13</t>
  </si>
  <si>
    <t>442</t>
  </si>
  <si>
    <t>766R074</t>
  </si>
  <si>
    <t>Dodávka a pracovní linka s umyvadlem a dřezem -  specifikace a rozměry dle PD, ozn T14</t>
  </si>
  <si>
    <t>444</t>
  </si>
  <si>
    <t>998766102</t>
  </si>
  <si>
    <t>Přesun hmot tonážní pro konstrukce truhlářské v objektech v do 12 m</t>
  </si>
  <si>
    <t>446</t>
  </si>
  <si>
    <t>767R001</t>
  </si>
  <si>
    <t>Dodávka a montáž prosklené konstrukce s označením dle PD Z1 - rozměr a specifikace dle PD</t>
  </si>
  <si>
    <t>448</t>
  </si>
  <si>
    <t>3,15*2,75</t>
  </si>
  <si>
    <t>767R002</t>
  </si>
  <si>
    <t>Dodávka a montáž prosklené konstrukce s označením dle PD Z2 - rozměr a specifikace dle PD</t>
  </si>
  <si>
    <t>450</t>
  </si>
  <si>
    <t>2,8*2,15</t>
  </si>
  <si>
    <t>767R003</t>
  </si>
  <si>
    <t>Dodávka a montáž prosklené konstrukce s označením dle PD Z3 - rozměr a specifikace dle PD</t>
  </si>
  <si>
    <t>452</t>
  </si>
  <si>
    <t>4,35*2,75</t>
  </si>
  <si>
    <t>767R004</t>
  </si>
  <si>
    <t>Dodávka a montáž prosklené konstrukce s označením dle PD Z4 - rozměr a specifikace dle PD</t>
  </si>
  <si>
    <t>454</t>
  </si>
  <si>
    <t>3,55*2,75</t>
  </si>
  <si>
    <t>767R005</t>
  </si>
  <si>
    <t>Dodávka a montáž prosklené konstrukce s označením dle PD Z5 - rozměr a specifikace dle PD</t>
  </si>
  <si>
    <t>456</t>
  </si>
  <si>
    <t>3*3,05</t>
  </si>
  <si>
    <t>767R006</t>
  </si>
  <si>
    <t>Dodávka a montáž prosklené konstrukce s označením dle PD Z6 - rozměr a specifikace dle PD</t>
  </si>
  <si>
    <t>458</t>
  </si>
  <si>
    <t>767R007</t>
  </si>
  <si>
    <t>Dodávka a montáž prosklené konstrukce s označením dle PD Z7 - rozměr a specifikace dle PD</t>
  </si>
  <si>
    <t>460</t>
  </si>
  <si>
    <t>8,915*2,75</t>
  </si>
  <si>
    <t>767R008</t>
  </si>
  <si>
    <t>Dodávka a montáž vnitřní vertikální žaluzie - rozměr a specifikace dle PD, ozn Ž01</t>
  </si>
  <si>
    <t>462</t>
  </si>
  <si>
    <t>2,6*2,25</t>
  </si>
  <si>
    <t>767R009</t>
  </si>
  <si>
    <t>Dodávka a montáž vnitřní vertikální žaluzie - rozměr a specifikace dle PD, ozn Ž02</t>
  </si>
  <si>
    <t>464</t>
  </si>
  <si>
    <t>2,07*2,25</t>
  </si>
  <si>
    <t>767R010</t>
  </si>
  <si>
    <t>Dodávka a montáž vnitřní vertikální žaluzie - rozměr a specifikace dle PD, ozn Ž03</t>
  </si>
  <si>
    <t>466</t>
  </si>
  <si>
    <t>3,55*2,25</t>
  </si>
  <si>
    <t>767R011</t>
  </si>
  <si>
    <t>Dodávka a montáž vnitřní vertikální žaluzie - rozměr a specifikace dle PD, ozn Ž04</t>
  </si>
  <si>
    <t>468</t>
  </si>
  <si>
    <t>3,85*2,25</t>
  </si>
  <si>
    <t>767R012</t>
  </si>
  <si>
    <t>Dodávka a montáž vnitřní vertikální žaluzie - rozměr a specifikace dle PD, ozn Ž05</t>
  </si>
  <si>
    <t>470</t>
  </si>
  <si>
    <t>1,425*2,25</t>
  </si>
  <si>
    <t>767R013</t>
  </si>
  <si>
    <t>Dodávka a montáž vnitřní vertikální žaluzie - rozměr a specifikace dle PD, ozn Ž06</t>
  </si>
  <si>
    <t>472</t>
  </si>
  <si>
    <t>5,375*2,25</t>
  </si>
  <si>
    <t>767R014</t>
  </si>
  <si>
    <t>Dodávka a montáž vnitřní vertikální žaluzie - rozměr a specifikace dle PD, ozn Ž07</t>
  </si>
  <si>
    <t>474</t>
  </si>
  <si>
    <t>4,55*2,25</t>
  </si>
  <si>
    <t>767R015</t>
  </si>
  <si>
    <t>Dodávka a montáž vnitřní vertikální žaluzie - rozměr a specifikace dle PD, ozn Ž08</t>
  </si>
  <si>
    <t>476</t>
  </si>
  <si>
    <t>1,5*1,2</t>
  </si>
  <si>
    <t>767R016</t>
  </si>
  <si>
    <t>Dodávka a montáž konstrukce exteriérové zavěšené stříšky - rozměr a specifikace dle PD, ozn Z08</t>
  </si>
  <si>
    <t>ks</t>
  </si>
  <si>
    <t>478</t>
  </si>
  <si>
    <t>767R017</t>
  </si>
  <si>
    <t>Dodávka a montáž konstrukce exteriérového schodiště- rozměr a specifikace dle PD, ozn Z09</t>
  </si>
  <si>
    <t>480</t>
  </si>
  <si>
    <t>767R018</t>
  </si>
  <si>
    <t>Dodávka a montáž konstrukce exteriérové lávky - rozměr a specifikace dle PD, ozn Z10</t>
  </si>
  <si>
    <t>482</t>
  </si>
  <si>
    <t>767R019</t>
  </si>
  <si>
    <t>Dodávka a montáž konstrukce přístřešku odpadového hospodářství včetně branky, opláštění a zastropení - rozměr a specifikace dle PD</t>
  </si>
  <si>
    <t>484</t>
  </si>
  <si>
    <t>767R021</t>
  </si>
  <si>
    <t>Dodávka a montáž okenní konstrukce - rozměr a specifikace dle PD, ozn O01</t>
  </si>
  <si>
    <t>486</t>
  </si>
  <si>
    <t>767R022</t>
  </si>
  <si>
    <t>Dodávka a montáž okenní konstrukce - rozměr a specifikace dle PD, ozn O02</t>
  </si>
  <si>
    <t>488</t>
  </si>
  <si>
    <t>767R023</t>
  </si>
  <si>
    <t>Dodávka a montáž okenní konstrukce - rozměr a specifikace dle PD, ozn O03</t>
  </si>
  <si>
    <t>490</t>
  </si>
  <si>
    <t>767R024</t>
  </si>
  <si>
    <t>Dodávka a montáž okenní konstrukce - rozměr a specifikace dle PD, ozn O04</t>
  </si>
  <si>
    <t>492</t>
  </si>
  <si>
    <t>767R025</t>
  </si>
  <si>
    <t>Dodávka a montáž okenní konstrukce - rozměr a specifikace dle PD, ozn O05</t>
  </si>
  <si>
    <t>494</t>
  </si>
  <si>
    <t>767R026</t>
  </si>
  <si>
    <t>Dodávka a montáž okenní konstrukce - rozměr a specifikace dle PD, ozn O06</t>
  </si>
  <si>
    <t>496</t>
  </si>
  <si>
    <t>767R027</t>
  </si>
  <si>
    <t>Dodávka a montáž okenní konstrukce - rozměr a specifikace dle PD, ozn O07</t>
  </si>
  <si>
    <t>498</t>
  </si>
  <si>
    <t>767R028</t>
  </si>
  <si>
    <t>Dodávka a montáž okenní konstrukce - rozměr a specifikace dle PD, ozn O08</t>
  </si>
  <si>
    <t>500</t>
  </si>
  <si>
    <t>767R029</t>
  </si>
  <si>
    <t>Dodávka a montáž okenní konstrukce - rozměr a specifikace dle PD, ozn O09</t>
  </si>
  <si>
    <t>502</t>
  </si>
  <si>
    <t>998767102</t>
  </si>
  <si>
    <t>Přesun hmot tonážní pro zámečnické konstrukce v objektech v do 12 m</t>
  </si>
  <si>
    <t>504</t>
  </si>
  <si>
    <t>771474113</t>
  </si>
  <si>
    <t>Montáž soklíků z dlaždic keramických rovných flexibilní lepidlo v do 120 mm</t>
  </si>
  <si>
    <t>506</t>
  </si>
  <si>
    <t>"P2" 36,301</t>
  </si>
  <si>
    <t>59761009</t>
  </si>
  <si>
    <t>sokl - podlahy (barevný) 30 x 8 x 0,8 cm I. j.</t>
  </si>
  <si>
    <t>508</t>
  </si>
  <si>
    <t>771574115</t>
  </si>
  <si>
    <t>Montáž podlah keramických režných hladkých lepených flexibilním lepidlem do 22 ks/m2</t>
  </si>
  <si>
    <t>510</t>
  </si>
  <si>
    <t>V4</t>
  </si>
  <si>
    <t>42,05</t>
  </si>
  <si>
    <t>2,2+1,57+1,9+5,72+2,21+2,24+1,65+1,6+2,23+1,49+2,23+1,49+8,67+14,32+3,34+2,23+1,49+2,4</t>
  </si>
  <si>
    <t>59761406</t>
  </si>
  <si>
    <t>dlaždice keramické slinuté neglazované mrazuvzdorné - specifikace dle PD, ozn V4</t>
  </si>
  <si>
    <t>512</t>
  </si>
  <si>
    <t>59761432</t>
  </si>
  <si>
    <t>dlaždice keramické slinuté neglazované mrazuvzdorné - specifikace dle PD, ozn V4B</t>
  </si>
  <si>
    <t>514</t>
  </si>
  <si>
    <t>771579191</t>
  </si>
  <si>
    <t>Příplatek k montáž podlah keramických za plochu do 5 m2</t>
  </si>
  <si>
    <t>516</t>
  </si>
  <si>
    <t>2,2+1,57+1,9+2,21+2,24+1,65+1,6+2,23+1,49+2,23+1,49+3,34+2,23+1,49+2,4</t>
  </si>
  <si>
    <t>3,3+4,9</t>
  </si>
  <si>
    <t>771591111</t>
  </si>
  <si>
    <t>Podlahy penetrace podkladu</t>
  </si>
  <si>
    <t>518</t>
  </si>
  <si>
    <t>771591115</t>
  </si>
  <si>
    <t>Podlahy spárování silikonem</t>
  </si>
  <si>
    <t>520</t>
  </si>
  <si>
    <t>998771102</t>
  </si>
  <si>
    <t>Přesun hmot tonážní pro podlahy z dlaždic v objektech v do 12 m</t>
  </si>
  <si>
    <t>522</t>
  </si>
  <si>
    <t>776111111</t>
  </si>
  <si>
    <t>Broušení anhydritového podkladu povlakových podlah</t>
  </si>
  <si>
    <t>524</t>
  </si>
  <si>
    <t>V1</t>
  </si>
  <si>
    <t>262,12</t>
  </si>
  <si>
    <t>V2</t>
  </si>
  <si>
    <t>128,450</t>
  </si>
  <si>
    <t>776111311</t>
  </si>
  <si>
    <t>Vysátí podkladu povlakových podlah</t>
  </si>
  <si>
    <t>526</t>
  </si>
  <si>
    <t>776121111</t>
  </si>
  <si>
    <t>Vodou ředitelná penetrace savého podkladu povlakových podlah ředěná v poměru 1:3</t>
  </si>
  <si>
    <t>528</t>
  </si>
  <si>
    <t>35,51+49,84+4,55+16,33+13,24+22,34+26,7+5+6,21+13,25+4,51+6,38+2,34+31,03+24,89</t>
  </si>
  <si>
    <t>29,66+51,52+9,94+30,4+5,89+1,04</t>
  </si>
  <si>
    <t>776141121</t>
  </si>
  <si>
    <t>Vyrovnání podkladu povlakových podlah stěrkou pevnosti 30 MPa tl 3 mm</t>
  </si>
  <si>
    <t>530</t>
  </si>
  <si>
    <t>262,120</t>
  </si>
  <si>
    <t>776221121</t>
  </si>
  <si>
    <t>Lepení elektrostaticky vodivých pásů z PVC standardním lepidlem</t>
  </si>
  <si>
    <t>532</t>
  </si>
  <si>
    <t>28410242</t>
  </si>
  <si>
    <t>krytina podlahová homogenní elektrostaticky vodivá tl 2,0 mm - bližší specifikace dle PD, skladba V1</t>
  </si>
  <si>
    <t>534</t>
  </si>
  <si>
    <t>28410243</t>
  </si>
  <si>
    <t>krytina podlahová homogenní elektrostaticky vodivá tl 2,0 mm - bližší specifikace dle PD, skladba V2</t>
  </si>
  <si>
    <t>536</t>
  </si>
  <si>
    <t>776411111</t>
  </si>
  <si>
    <t>Montáž obvodových soklíků výšky do 80 mm</t>
  </si>
  <si>
    <t>538</t>
  </si>
  <si>
    <t>P1</t>
  </si>
  <si>
    <t>13,65+30,85+24,75+28,25+9,7+7,3+8,7+14,6+10,1+13+25,35+52,08+18,225+6,101+6,1+24,177+6,2</t>
  </si>
  <si>
    <t>16,75+36,477+12,7+16,3+19,26+14,64+19,6+14,04+16,1+7,54+52,4+22,6+9,1+11,56+10,4+23,12+10,4+6,34+23,36+22,66+10,14+6</t>
  </si>
  <si>
    <t>28342001.R01</t>
  </si>
  <si>
    <t>Sokl běžný, PZ lišta v. 60 mm</t>
  </si>
  <si>
    <t>540</t>
  </si>
  <si>
    <t>776421311</t>
  </si>
  <si>
    <t>Montáž přechodových samolepících lišt</t>
  </si>
  <si>
    <t>542</t>
  </si>
  <si>
    <t>55343110</t>
  </si>
  <si>
    <t>profil přechodový Al narážecí 30 mm stříbro</t>
  </si>
  <si>
    <t>544</t>
  </si>
  <si>
    <t>776R001</t>
  </si>
  <si>
    <t>Dodávka a montáž pochozích protiskluzných desek PVC - specifikace dle PD, skladba R03 vč.přípravy podkladu</t>
  </si>
  <si>
    <t>-947691121</t>
  </si>
  <si>
    <t>998776102</t>
  </si>
  <si>
    <t>Přesun hmot tonážní pro podlahy povlakové v objektech v do 12 m</t>
  </si>
  <si>
    <t>546</t>
  </si>
  <si>
    <t>777111101</t>
  </si>
  <si>
    <t>Zametení podkladu před provedením lité podlahy</t>
  </si>
  <si>
    <t>548</t>
  </si>
  <si>
    <t>777111111</t>
  </si>
  <si>
    <t>Vysátí podkladu před provedením lité podlahy</t>
  </si>
  <si>
    <t>550</t>
  </si>
  <si>
    <t>777111123</t>
  </si>
  <si>
    <t>Strojní broušení podkladu před provedením lité podlahy</t>
  </si>
  <si>
    <t>552</t>
  </si>
  <si>
    <t>777131101</t>
  </si>
  <si>
    <t>Penetrační epoxidový nátěr podlahy na suchý a vyzrálý podklad</t>
  </si>
  <si>
    <t>554</t>
  </si>
  <si>
    <t>777511105</t>
  </si>
  <si>
    <t>Krycí epoxidová stěrka tloušťky přes 2 do 3 mm dekorativní lité podlahy</t>
  </si>
  <si>
    <t>556</t>
  </si>
  <si>
    <t>V5</t>
  </si>
  <si>
    <t>99,14</t>
  </si>
  <si>
    <t>V5 - SOKL</t>
  </si>
  <si>
    <t>99,14*0,1</t>
  </si>
  <si>
    <t>777911111</t>
  </si>
  <si>
    <t>Tuhé napojení lité podlahy na stěnu nebo sokl</t>
  </si>
  <si>
    <t>558</t>
  </si>
  <si>
    <t>998777102</t>
  </si>
  <si>
    <t>Přesun hmot tonážní pro podlahy lité v objektech v do 12 m</t>
  </si>
  <si>
    <t>560</t>
  </si>
  <si>
    <t>781474114</t>
  </si>
  <si>
    <t>Montáž obkladů vnitřních keramických hladkých do 22 ks/m2 lepených flexibilním lepidlem</t>
  </si>
  <si>
    <t>562</t>
  </si>
  <si>
    <t>59761040</t>
  </si>
  <si>
    <t>obkládačky keramické koupelnové (bílé i barevné) přes 19 do 22 ks/m2</t>
  </si>
  <si>
    <t>564</t>
  </si>
  <si>
    <t>781495111</t>
  </si>
  <si>
    <t>Penetrace podkladu vnitřních obkladů</t>
  </si>
  <si>
    <t>566</t>
  </si>
  <si>
    <t>781495115</t>
  </si>
  <si>
    <t>Spárování vnitřních obkladů silikonem</t>
  </si>
  <si>
    <t>568</t>
  </si>
  <si>
    <t>781495141</t>
  </si>
  <si>
    <t>Průnik obkladem kruhový do DN 30 bez izolace</t>
  </si>
  <si>
    <t>570</t>
  </si>
  <si>
    <t>781495142</t>
  </si>
  <si>
    <t>Průnik obkladem kruhový do DN 90 bez izolace</t>
  </si>
  <si>
    <t>572</t>
  </si>
  <si>
    <t>781779191</t>
  </si>
  <si>
    <t>Příplatek k montáži obkladů vnějších z dlaždic keramických za plochu do 10 m2</t>
  </si>
  <si>
    <t>574</t>
  </si>
  <si>
    <t>998781102</t>
  </si>
  <si>
    <t>Přesun hmot tonážní pro obklady keramické v objektech v do 12 m</t>
  </si>
  <si>
    <t>576</t>
  </si>
  <si>
    <t>784121001</t>
  </si>
  <si>
    <t>Oškrabání malby v mísnostech výšky do 3,80 m</t>
  </si>
  <si>
    <t>578</t>
  </si>
  <si>
    <t>PŮVODNÍ MALBY</t>
  </si>
  <si>
    <t>"STĚN" 984</t>
  </si>
  <si>
    <t>"STROP" 383,74</t>
  </si>
  <si>
    <t>784181101</t>
  </si>
  <si>
    <t>Základní akrylátová jednonásobná penetrace podkladu v místnostech výšky do 3,80m</t>
  </si>
  <si>
    <t>580</t>
  </si>
  <si>
    <t>428,5+135,52+1636,23</t>
  </si>
  <si>
    <t>12,39*2</t>
  </si>
  <si>
    <t>784331001.R01</t>
  </si>
  <si>
    <t>Dvojnásobné bílé antibakteriální malby v místnostech výšky do 3,80 m</t>
  </si>
  <si>
    <t>582</t>
  </si>
  <si>
    <t>03 - Volné a interié - 03 - Volné a interiérové ...</t>
  </si>
  <si>
    <t>HSV - HSV</t>
  </si>
  <si>
    <t xml:space="preserve">    INT - Volné a interiérové vybavení - nenaceňovat</t>
  </si>
  <si>
    <t>I001</t>
  </si>
  <si>
    <t>Volné a interiérové vybavení - nenaceňovat</t>
  </si>
  <si>
    <t>04 - Videomanagment  - 04 - Videomanagment - nen...</t>
  </si>
  <si>
    <t>N00 - Videomanagment</t>
  </si>
  <si>
    <t xml:space="preserve">    N00 - Videomanagment</t>
  </si>
  <si>
    <t>001</t>
  </si>
  <si>
    <t>Videomanegment - nenacenovat</t>
  </si>
  <si>
    <t>262144</t>
  </si>
  <si>
    <t>05 - Ústřední topení - 05 - Ústřední topení</t>
  </si>
  <si>
    <t xml:space="preserve">    001 - ÚT</t>
  </si>
  <si>
    <t>Ústřední topení</t>
  </si>
  <si>
    <t>06 - Vzduchotechnika - 06 - Vzduchotechnika</t>
  </si>
  <si>
    <t xml:space="preserve">    001 - VZT</t>
  </si>
  <si>
    <t>Vzduchotechnika</t>
  </si>
  <si>
    <t>07 - Měření a regula - 07 - Měření a regulace</t>
  </si>
  <si>
    <t xml:space="preserve">    001 - MaR</t>
  </si>
  <si>
    <t>Měření a regulace</t>
  </si>
  <si>
    <t>08 - Kanalizace - 08 - Kanalizace</t>
  </si>
  <si>
    <t xml:space="preserve">    001 - Kanalizace</t>
  </si>
  <si>
    <t>Kanalizace</t>
  </si>
  <si>
    <t>09 - Vodovod - 09 - Vodovod</t>
  </si>
  <si>
    <t xml:space="preserve">    001 - Vodovod</t>
  </si>
  <si>
    <t>Vodovod</t>
  </si>
  <si>
    <t>10 - Přípojka splašk - 10 - Přípojka splašková</t>
  </si>
  <si>
    <t xml:space="preserve">    001 - Přípojka splašková</t>
  </si>
  <si>
    <t>Přípojka splašková</t>
  </si>
  <si>
    <t>11 - Přípojka vodovo - 11 - Přípojka vodovodní</t>
  </si>
  <si>
    <t xml:space="preserve">    001 - Přípojka vodovodní</t>
  </si>
  <si>
    <t>Přípojka vodovodní</t>
  </si>
  <si>
    <t>12 - Dešťová kanaliz - 12 - Dešťová kanalizace</t>
  </si>
  <si>
    <t xml:space="preserve">    001 - Dešťová kanalizace</t>
  </si>
  <si>
    <t>Dešťová kanalizace</t>
  </si>
  <si>
    <t>13 - Přeložka vodovo - 13 - Přeložka vodovodu</t>
  </si>
  <si>
    <t xml:space="preserve">    001 - Přeložka vodovodu</t>
  </si>
  <si>
    <t>Přeložka vodovodu</t>
  </si>
  <si>
    <t>14 - EPS - 14 - EPS</t>
  </si>
  <si>
    <t xml:space="preserve">    001 - EPS</t>
  </si>
  <si>
    <t>EPS</t>
  </si>
  <si>
    <t>15 - NN - 15 - NN</t>
  </si>
  <si>
    <t xml:space="preserve">    001 - NN</t>
  </si>
  <si>
    <t>NN</t>
  </si>
  <si>
    <t>16 - NN - osvětlení  - 16 - NN - osvětlení - nen...</t>
  </si>
  <si>
    <t xml:space="preserve">    001 - NN - osvětlení - nenaceňovat</t>
  </si>
  <si>
    <t>NN - osvětlení - nenaceňovat</t>
  </si>
  <si>
    <t>17 - NN - bleskosvod - 17 - NN - bleskosvod</t>
  </si>
  <si>
    <t xml:space="preserve">    001 - NN - bleskosvod</t>
  </si>
  <si>
    <t>NN - bleskosvod</t>
  </si>
  <si>
    <t>18 - NN - přeložka - 18 - NN - přeložka</t>
  </si>
  <si>
    <t xml:space="preserve">    001 - NN - přeložka</t>
  </si>
  <si>
    <t>NN - přeložka</t>
  </si>
  <si>
    <t>19 - NN - přípojka - 19 - NN - přípojka</t>
  </si>
  <si>
    <t xml:space="preserve">    001 - NN - přípojka</t>
  </si>
  <si>
    <t>NN - přípojka</t>
  </si>
  <si>
    <t>20 - SLP - kabeláž - 20 - SLP - kabeláž</t>
  </si>
  <si>
    <t xml:space="preserve">    001 - SLP - kabeláž</t>
  </si>
  <si>
    <t>SLP - kabeláž</t>
  </si>
  <si>
    <t>21 - SLP - koncové p - 21 - SLP - koncové prvky ...</t>
  </si>
  <si>
    <t xml:space="preserve">    001 - SLP - koncové prvky - nenaceňovat</t>
  </si>
  <si>
    <t>SLP - koncové prvky - nenaceňovat</t>
  </si>
  <si>
    <t>22 - Medicinální ply - 22 - Medicinální plyny - ...</t>
  </si>
  <si>
    <t xml:space="preserve">    001 - Medicinální plyny - nenaceňovat</t>
  </si>
  <si>
    <t>Medicinální plyny - nenaceňovat</t>
  </si>
  <si>
    <t>23 - Lékařská techno - 23 - Lékařská technologie...</t>
  </si>
  <si>
    <t xml:space="preserve">    001 - Lékařská technologie  - nenaceňovat</t>
  </si>
  <si>
    <t>Lékařská technologie  - nenaceňovat</t>
  </si>
  <si>
    <t>24 - Komunikace - ne - 24 - Komunikace - nenaceň...</t>
  </si>
  <si>
    <t xml:space="preserve">    001 - Komunikace - nenaceňovat</t>
  </si>
  <si>
    <t>Komunikace - nenaceňovat</t>
  </si>
  <si>
    <t>VORN - Vedlejší a os - VORN - Vedlejší a ostatní...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</si>
  <si>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</si>
  <si>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</si>
  <si>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</si>
  <si>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</si>
  <si>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</si>
  <si>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</si>
  <si>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012103000</t>
  </si>
  <si>
    <t>Geodetické práce před výstavbou</t>
  </si>
  <si>
    <t>…</t>
  </si>
  <si>
    <t>012203000</t>
  </si>
  <si>
    <t>Geodetické práce při provádění stavby</t>
  </si>
  <si>
    <t>012303000</t>
  </si>
  <si>
    <t>Geodetické práce po výstavbě</t>
  </si>
  <si>
    <t>013254000</t>
  </si>
  <si>
    <t>Dokumentace skutečného provedení stavby</t>
  </si>
  <si>
    <t>032103000</t>
  </si>
  <si>
    <t>Náklady na stavební buňky</t>
  </si>
  <si>
    <t>032403000</t>
  </si>
  <si>
    <t>Provizorní komunikace</t>
  </si>
  <si>
    <t>032503000</t>
  </si>
  <si>
    <t>Skládky na staveništi</t>
  </si>
  <si>
    <t>032903000</t>
  </si>
  <si>
    <t>Náklady na provoz a údržbu vybavení staveniště</t>
  </si>
  <si>
    <t>034103000</t>
  </si>
  <si>
    <t>Energie pro zařízení staveniště</t>
  </si>
  <si>
    <t>034203000</t>
  </si>
  <si>
    <t>Opatření na ochranu pozemků sousedních se staveništěm</t>
  </si>
  <si>
    <t>034303000</t>
  </si>
  <si>
    <t>034503000</t>
  </si>
  <si>
    <t>Informační tabule na staveništi</t>
  </si>
  <si>
    <t>034603000</t>
  </si>
  <si>
    <t>Alarm, strážní služba staveniště</t>
  </si>
  <si>
    <t>034703000</t>
  </si>
  <si>
    <t>Osvětlení staveniště</t>
  </si>
  <si>
    <t>061002000</t>
  </si>
  <si>
    <t>070001000</t>
  </si>
  <si>
    <r>
      <t xml:space="preserve">Volné a interiérové vybavení - </t>
    </r>
    <r>
      <rPr>
        <b/>
        <sz val="11"/>
        <color rgb="FFFF0000"/>
        <rFont val="Trebuchet MS"/>
        <family val="2"/>
        <charset val="238"/>
      </rPr>
      <t>nenaceňovat</t>
    </r>
  </si>
  <si>
    <t>VORN</t>
  </si>
  <si>
    <r>
      <t xml:space="preserve">Videomanagment - </t>
    </r>
    <r>
      <rPr>
        <b/>
        <sz val="11"/>
        <color rgb="FFFF0000"/>
        <rFont val="Trebuchet MS"/>
        <family val="2"/>
        <charset val="238"/>
      </rPr>
      <t>nenaceňovat</t>
    </r>
  </si>
  <si>
    <r>
      <t xml:space="preserve">NN - osvětlení - </t>
    </r>
    <r>
      <rPr>
        <b/>
        <sz val="11"/>
        <color rgb="FFFF0000"/>
        <rFont val="Trebuchet MS"/>
        <family val="2"/>
        <charset val="238"/>
      </rPr>
      <t>nenaceňovat</t>
    </r>
  </si>
  <si>
    <r>
      <t xml:space="preserve">SLP - koncové prvky - </t>
    </r>
    <r>
      <rPr>
        <b/>
        <sz val="11"/>
        <color rgb="FFFF0000"/>
        <rFont val="Trebuchet MS"/>
        <family val="2"/>
        <charset val="238"/>
      </rPr>
      <t>nenaceňovat</t>
    </r>
  </si>
  <si>
    <r>
      <t xml:space="preserve">Medicinální plyny - </t>
    </r>
    <r>
      <rPr>
        <b/>
        <sz val="11"/>
        <color rgb="FFFF0000"/>
        <rFont val="Trebuchet MS"/>
        <family val="2"/>
        <charset val="238"/>
      </rPr>
      <t>nenaceňovat</t>
    </r>
  </si>
  <si>
    <r>
      <t xml:space="preserve">Lékařská technologie  - </t>
    </r>
    <r>
      <rPr>
        <b/>
        <sz val="11"/>
        <color rgb="FFFF0000"/>
        <rFont val="Trebuchet MS"/>
        <family val="2"/>
        <charset val="238"/>
      </rPr>
      <t>nenaceňovat</t>
    </r>
  </si>
  <si>
    <r>
      <t xml:space="preserve">Komunikace - </t>
    </r>
    <r>
      <rPr>
        <b/>
        <sz val="11"/>
        <color rgb="FFFF0000"/>
        <rFont val="Trebuchet MS"/>
        <family val="2"/>
        <charset val="238"/>
      </rPr>
      <t>nenaceňovat</t>
    </r>
  </si>
  <si>
    <t>Vedlejší a ostatní rozpočtové náklady</t>
  </si>
  <si>
    <r>
      <t xml:space="preserve">Prvotní vybavení - </t>
    </r>
    <r>
      <rPr>
        <b/>
        <sz val="11"/>
        <color rgb="FFFF0000"/>
        <rFont val="Trebuchet MS"/>
        <family val="2"/>
        <charset val="238"/>
      </rPr>
      <t>nenaceňovat</t>
    </r>
  </si>
  <si>
    <t>ASŘ</t>
  </si>
  <si>
    <t>{8230abc7-d175-4ada-82a8-3c57308b5f84}</t>
  </si>
  <si>
    <t>02 - Prvotní vybavení - nenaceňovat</t>
  </si>
  <si>
    <t>pavilon I,Nemocnice Děčín</t>
  </si>
  <si>
    <t>Krajská zdravotní, a.s. - Nemocnice Děčín, o.z.</t>
  </si>
  <si>
    <t>JIKA CZ, ing Jiří Slánský</t>
  </si>
  <si>
    <t>01890000</t>
  </si>
  <si>
    <t>Jan Petr</t>
  </si>
  <si>
    <t xml:space="preserve">    725 - Prvotní vybavení - nenaceňovat</t>
  </si>
  <si>
    <t>"délka 3,0 m, 17 ks"</t>
  </si>
  <si>
    <t>"délka 4,0 m, 4 ks"</t>
  </si>
  <si>
    <t>"délka 5,0 m, 4 ks"</t>
  </si>
  <si>
    <t>Odkaz na dokumentaci</t>
  </si>
  <si>
    <t>D.1.2.B-01
D.1.2.B-06</t>
  </si>
  <si>
    <t>Výztuž pilot betonovaných do země ocel z betonářské oceli B500B</t>
  </si>
  <si>
    <t>D.1.1.26</t>
  </si>
  <si>
    <t>D.1.2.B-03</t>
  </si>
  <si>
    <t>D.1.1.10
D.1.1.11</t>
  </si>
  <si>
    <t>D.1.1.10
D.1.1.11
D.1.1.15</t>
  </si>
  <si>
    <t>D.1.1.15</t>
  </si>
  <si>
    <t>= viz položka 22</t>
  </si>
  <si>
    <t>D.1.1.8
D.1.1.10
D.1.1.11
D.1.1.16</t>
  </si>
  <si>
    <t>= viz položka 31</t>
  </si>
  <si>
    <t>D.1.1.7
D.1.1.10
D.1.1.11</t>
  </si>
  <si>
    <t>D.1.1.8
D.1.1.9</t>
  </si>
  <si>
    <t>D.1.1.19</t>
  </si>
  <si>
    <t>= dle položek 35, 36, 37</t>
  </si>
  <si>
    <t>OPĚRNÁ STĚNA TL.250 MM)</t>
  </si>
  <si>
    <t>D.1.1.6
D.1.2.B-03</t>
  </si>
  <si>
    <t>D.1.2.B-04</t>
  </si>
  <si>
    <t>= viz položka 52</t>
  </si>
  <si>
    <t>D.1.1.7
D.1.1.8</t>
  </si>
  <si>
    <t>=viz položka 63</t>
  </si>
  <si>
    <t>D.1.1.7
D.1.1.15</t>
  </si>
  <si>
    <t>D.1.1.2</t>
  </si>
  <si>
    <t>D.1.1.3</t>
  </si>
  <si>
    <t>D.1.1.2
D.1.1.3</t>
  </si>
  <si>
    <t>= dle předchozích položek</t>
  </si>
  <si>
    <t>= viz položka 100</t>
  </si>
  <si>
    <t>= viz položka 100 (+ přesahy)</t>
  </si>
  <si>
    <t>D.1.1.9
D.1.1.15</t>
  </si>
  <si>
    <t>= viz položka 108</t>
  </si>
  <si>
    <t>D.1.1.9
D.1.1.23</t>
  </si>
  <si>
    <t>D.1.1.7
D.1.1.16</t>
  </si>
  <si>
    <t>D.1.1.7
D.1.1.20</t>
  </si>
  <si>
    <t>D.1.1.7
D.1.1.17</t>
  </si>
  <si>
    <t>D.1.1.24
D.1.4k.03</t>
  </si>
  <si>
    <t>D.1.1.9
D.1.1.21</t>
  </si>
  <si>
    <t>D.1.1.6
D.1.1.22</t>
  </si>
  <si>
    <t>D.1.1.27</t>
  </si>
  <si>
    <t>D.1.1.7
D.1.1.18</t>
  </si>
  <si>
    <t>D.1.1.3
D1.1.15</t>
  </si>
  <si>
    <t>D.1.1.28</t>
  </si>
  <si>
    <t>D.1.1.7
D.1.1.10
D.1.1.11
D.1.1.15</t>
  </si>
  <si>
    <t>D.1.1.29
D.1.2.B-09</t>
  </si>
  <si>
    <t>8*3,3*0,25</t>
  </si>
  <si>
    <t>8*3,3*2</t>
  </si>
  <si>
    <t>Výztuž stěn betonářskou ocelí B505</t>
  </si>
  <si>
    <t>6,6*0,2</t>
  </si>
  <si>
    <t>D.1.1.3
D.1.1.15</t>
  </si>
  <si>
    <t>beton C 20/25 XF1 kamenivo frakce 0/22</t>
  </si>
  <si>
    <t>D.1.2.B-07</t>
  </si>
  <si>
    <t>D.1.1.26
D.1.2.B-07</t>
  </si>
  <si>
    <t>Výztuž základových patek betonářskou ocelí B500B</t>
  </si>
  <si>
    <t xml:space="preserve">    783 - Dokončovací práce - nátěry</t>
  </si>
  <si>
    <t xml:space="preserve">    HZS - Hodinové zúčtovací sazby</t>
  </si>
  <si>
    <t>317941121</t>
  </si>
  <si>
    <t>Osazování ocelových válcovaných nosníků na zdivu I, IE, U, UE nebo L do č 12</t>
  </si>
  <si>
    <t>535402849</t>
  </si>
  <si>
    <t>"TR 108*4" 0,031</t>
  </si>
  <si>
    <t>14011076</t>
  </si>
  <si>
    <t>trubka ocelová bezešvá hladká jakost 11 353 108x4,0mm</t>
  </si>
  <si>
    <t>-730775160</t>
  </si>
  <si>
    <t>D.1.2.B-08</t>
  </si>
  <si>
    <t>411354203</t>
  </si>
  <si>
    <t>Bednění stropů ztracené z hraněných trapézových vln v 40 mm plech lesklý tl 0,75 mm</t>
  </si>
  <si>
    <t>-811337468</t>
  </si>
  <si>
    <t>413941125</t>
  </si>
  <si>
    <t>Osazování ocelových válcovaných nosníků stropů I, IE, U, UE nebo L č. 24 a vyšší</t>
  </si>
  <si>
    <t>1899594681</t>
  </si>
  <si>
    <t>"UPE 300" 1,035</t>
  </si>
  <si>
    <t>"METSEC" 1,824</t>
  </si>
  <si>
    <t>13010942.R01</t>
  </si>
  <si>
    <t>ocel profilová UPE 300 jakost 11 375</t>
  </si>
  <si>
    <t>557941110</t>
  </si>
  <si>
    <t>13010942.R02</t>
  </si>
  <si>
    <t>profil METSEC 302.M.20 včetně povrchové úpravy</t>
  </si>
  <si>
    <t>962080074</t>
  </si>
  <si>
    <t>767995116</t>
  </si>
  <si>
    <t>Dodávka a montáž drobného spojovacího materiálu - KR 20, P10, P20</t>
  </si>
  <si>
    <t>kg</t>
  </si>
  <si>
    <t>46973706</t>
  </si>
  <si>
    <t>"KR 20" 179,08</t>
  </si>
  <si>
    <t>"P10" 15,7</t>
  </si>
  <si>
    <t>"P20" 109,9</t>
  </si>
  <si>
    <t>783314201</t>
  </si>
  <si>
    <t>Základní antikorozní jednonásobný syntetický standardní nátěr zámečnických konstrukcí</t>
  </si>
  <si>
    <t>-917212841</t>
  </si>
  <si>
    <t>NÁTĚR VÁLCOVANÝCH NOSNÍKŮ</t>
  </si>
  <si>
    <t>0,968*23,3</t>
  </si>
  <si>
    <t>3*0,1</t>
  </si>
  <si>
    <t>HZS - Hodinové zúčtovací sazby</t>
  </si>
  <si>
    <t>HZS2132</t>
  </si>
  <si>
    <t>Hodinová zúčtovací sazba zámečník odborný</t>
  </si>
  <si>
    <t>hod</t>
  </si>
  <si>
    <t>-1154646570</t>
  </si>
  <si>
    <t>SVÁŘEČSKÉ PRÁCE</t>
  </si>
  <si>
    <t>8*0,6*0,6 + (24,2+6,6+4+1,7)*0,6*0,6</t>
  </si>
  <si>
    <t>100,988+488,5+0,576+49,02</t>
  </si>
  <si>
    <t>639,084-355,75</t>
  </si>
  <si>
    <t>HZS2133</t>
  </si>
  <si>
    <t>Stavební přípomoc</t>
  </si>
  <si>
    <t>HZS2134</t>
  </si>
  <si>
    <t>Stavební přípomoc = truhlářské práce</t>
  </si>
  <si>
    <t>HZS2135</t>
  </si>
  <si>
    <t>Stavební přípomoc = malířské práce</t>
  </si>
  <si>
    <t>HZS2136</t>
  </si>
  <si>
    <t>Stavební přípomoc = klempířské práce</t>
  </si>
  <si>
    <t>HZS2137</t>
  </si>
  <si>
    <t>Stavební přípomoc = zdravotechnické instalace</t>
  </si>
  <si>
    <t>HZS2138</t>
  </si>
  <si>
    <t>Stavební přípomoc = podlahové konstrukce</t>
  </si>
  <si>
    <t>Odstranění staveniště</t>
  </si>
  <si>
    <t>(14*3)+1</t>
  </si>
  <si>
    <t>14*9,3</t>
  </si>
  <si>
    <t>15*7,6</t>
  </si>
  <si>
    <t>14*6,9</t>
  </si>
  <si>
    <t>132201202</t>
  </si>
  <si>
    <t>Hloubení zapažených i nezapažených rýh šířky přes 600 do 2 000 mm  s urovnáním dna do předepsaného profilu a spádu v hornině tř. 3 přes 100 do 1 000 m3</t>
  </si>
  <si>
    <t>RÝHY PRO OPĚRNÉ STĚNY</t>
  </si>
  <si>
    <t>23,9*1,6*1,542</t>
  </si>
  <si>
    <t>4,3*1,4*3,763</t>
  </si>
  <si>
    <t>4,4*1,4*3,763</t>
  </si>
  <si>
    <t>2,9*1,4*3,763</t>
  </si>
  <si>
    <t>132201209</t>
  </si>
  <si>
    <t>Hloubení zapažených i nezapažených rýh šířky přes 600 do 2 000 mm  s urovnáním dna do předepsaného profilu a spádu v hornině tř. 3 Příplatek k cenám za lepivost horniny tř. 3</t>
  </si>
  <si>
    <t>Hloubení zapažených i nezapažených šachet  s případným nutným přemístěním výkopku ve výkopišti v hornině tř. 3 do 100 m3</t>
  </si>
  <si>
    <t>PRO HLAVICE PILOT</t>
  </si>
  <si>
    <t>Hloubení zapažených i nezapažených šachet  s případným nutným přemístěním výkopku ve výkopišti v hornině tř. 3 Příplatek k cenám za lepivost horniny tř. 3</t>
  </si>
  <si>
    <t>Vodorovné přemístění výkopku nebo sypaniny po suchu  na obvyklém dopravním prostředku, bez naložení výkopku, avšak se složením bez rozhrnutí z horniny tř. 1 až 4 na vzdálenost přes 50 do 500 m</t>
  </si>
  <si>
    <t>120,077+42,753</t>
  </si>
  <si>
    <t>ODVRT Z PILOT</t>
  </si>
  <si>
    <t>Vodorovné přemístění výkopku nebo sypaniny po suchu  na obvyklém dopravním prostředku, bez naložení výkopku, avšak se složením bez rozhrnutí z horniny tř. 1 až 4 na vzdálenost přes 9 000 do 10 000 m</t>
  </si>
  <si>
    <t>120,077+42,753+136,08</t>
  </si>
  <si>
    <t>Uložení sypaniny  na skládky</t>
  </si>
  <si>
    <t>Poplatek za uložení stavebního odpadu na skládce (skládkovné) zeminy a kameniva zatříděného do Katalogu odpadů pod kódem 170 504</t>
  </si>
  <si>
    <t>298,91*1,65 'Přepočtené koeficientem množství</t>
  </si>
  <si>
    <t>Přesun hmot pro budovy občanské výstavby, bydlení, výrobu a služby  s omezením mechanizace vodorovná dopravní vzdálenost do 100 m pro budovy s jakoukoliv nosnou konstrukcí výšky přes 6 do 12 m</t>
  </si>
  <si>
    <t>Základy z betonu prostého patky a bloky z betonu kamenem neprokládaného tř. C 20/25</t>
  </si>
  <si>
    <t>Bednění základů patek zřízení</t>
  </si>
  <si>
    <t>Výztuž základů patek z betonářské oceli 10 505 ®</t>
  </si>
  <si>
    <t>42,753*0,15</t>
  </si>
  <si>
    <t>Dodávka a montáž sloupů - specifikace zcela dle PD, ozn S4 (300*300*2500 mm)</t>
  </si>
  <si>
    <t>330321110.R01</t>
  </si>
  <si>
    <t>Vliv klimatických podmínek = vlivy spojené s výkyvy počasí. Tj. stavba bude realizována za všech klimatických podmínek, v deštivém období se jedná o zvýšený úklid staveniště a vlastní budovy, dále o náklady spojené se skladováním materiálu v prostorách. V letním období se jedná o plachtování konstrukcí před intenzivním přímým slunečním svitem s ohledem na technologické procesy. V přechodném období se jedná o odvlhčování stavby od technologické vody. V zimním období se jedná o úklid sněhu, zvýšený úklid v budově, případnou temperaci interiéru budovy a při provádění fasády o temperaci prostoru lešení včetně jeho zaplachtování. Jedná se dále o ostatní práce a materiály spojené s realizací stavby, jako jsou aditiva do stavebních směsí s ohledem na vliv klimatických podmínek.</t>
  </si>
  <si>
    <t>Provozní vlivy = jedná se o práce spojené se zachováním provozu budovy po dobu výstavby. V této položce jsou zahrnuty prachotěsné příčky, zvýšený úklid uvnitř a vně budovy, plachtování, pomocné přepojování médií, zajištění funkce havarijního týmu po dobu realizace tak, aby byl zachován provoz budovy.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</si>
</sst>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71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003366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96969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8"/>
      <name val="Trebuchet MS"/>
      <family val="2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7">
    <xf numFmtId="0" fontId="0" fillId="0" borderId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59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6" xfId="0" applyBorder="1"/>
    <xf numFmtId="0" fontId="18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16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166" fontId="30" fillId="0" borderId="17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5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0" fillId="0" borderId="25" xfId="0" applyFont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0" fillId="0" borderId="0" xfId="0"/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39" fillId="2" borderId="0" xfId="0" applyFont="1" applyFill="1" applyAlignment="1" applyProtection="1">
      <alignment vertical="center"/>
    </xf>
    <xf numFmtId="0" fontId="40" fillId="2" borderId="0" xfId="0" applyFont="1" applyFill="1" applyAlignment="1" applyProtection="1">
      <alignment horizontal="left" vertical="center"/>
    </xf>
    <xf numFmtId="0" fontId="42" fillId="2" borderId="0" xfId="2" applyFont="1" applyFill="1" applyAlignment="1" applyProtection="1">
      <alignment vertical="center"/>
    </xf>
    <xf numFmtId="0" fontId="43" fillId="0" borderId="0" xfId="0" applyFont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top"/>
    </xf>
    <xf numFmtId="0" fontId="47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164" fontId="50" fillId="0" borderId="0" xfId="0" applyNumberFormat="1" applyFont="1" applyBorder="1" applyAlignment="1">
      <alignment vertical="center"/>
    </xf>
    <xf numFmtId="0" fontId="50" fillId="0" borderId="0" xfId="0" applyFont="1" applyBorder="1" applyAlignment="1">
      <alignment horizontal="right" vertical="center"/>
    </xf>
    <xf numFmtId="0" fontId="46" fillId="5" borderId="8" xfId="0" applyFont="1" applyFill="1" applyBorder="1" applyAlignment="1">
      <alignment horizontal="left" vertical="center"/>
    </xf>
    <xf numFmtId="0" fontId="46" fillId="5" borderId="9" xfId="0" applyFont="1" applyFill="1" applyBorder="1" applyAlignment="1">
      <alignment horizontal="right" vertical="center"/>
    </xf>
    <xf numFmtId="0" fontId="46" fillId="5" borderId="9" xfId="0" applyFont="1" applyFill="1" applyBorder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52" fillId="0" borderId="16" xfId="0" applyFont="1" applyBorder="1" applyAlignment="1">
      <alignment horizontal="left" vertical="center"/>
    </xf>
    <xf numFmtId="0" fontId="52" fillId="0" borderId="17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0" fontId="55" fillId="0" borderId="4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left" vertical="center"/>
    </xf>
    <xf numFmtId="0" fontId="55" fillId="0" borderId="5" xfId="0" applyFont="1" applyBorder="1" applyAlignment="1">
      <alignment vertical="center"/>
    </xf>
    <xf numFmtId="0" fontId="55" fillId="0" borderId="0" xfId="0" applyFont="1" applyAlignment="1">
      <alignment vertical="center"/>
    </xf>
    <xf numFmtId="0" fontId="56" fillId="0" borderId="4" xfId="0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0" fontId="56" fillId="0" borderId="0" xfId="0" applyFont="1" applyBorder="1" applyAlignment="1">
      <alignment horizontal="left" vertical="center"/>
    </xf>
    <xf numFmtId="0" fontId="56" fillId="0" borderId="5" xfId="0" applyFont="1" applyBorder="1" applyAlignment="1">
      <alignment vertical="center"/>
    </xf>
    <xf numFmtId="0" fontId="56" fillId="0" borderId="0" xfId="0" applyFont="1" applyAlignment="1">
      <alignment vertical="center"/>
    </xf>
    <xf numFmtId="0" fontId="45" fillId="0" borderId="25" xfId="0" applyFont="1" applyBorder="1" applyAlignment="1">
      <alignment horizontal="center" vertical="center"/>
    </xf>
    <xf numFmtId="0" fontId="54" fillId="5" borderId="0" xfId="0" applyFont="1" applyFill="1" applyBorder="1" applyAlignment="1">
      <alignment horizontal="left" vertical="center"/>
    </xf>
    <xf numFmtId="0" fontId="47" fillId="5" borderId="22" xfId="0" applyFont="1" applyFill="1" applyBorder="1" applyAlignment="1">
      <alignment horizontal="center" vertical="center" wrapText="1"/>
    </xf>
    <xf numFmtId="0" fontId="47" fillId="5" borderId="23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/>
    </xf>
    <xf numFmtId="166" fontId="58" fillId="0" borderId="12" xfId="0" applyNumberFormat="1" applyFont="1" applyBorder="1" applyAlignment="1"/>
    <xf numFmtId="166" fontId="58" fillId="0" borderId="13" xfId="0" applyNumberFormat="1" applyFont="1" applyBorder="1" applyAlignment="1"/>
    <xf numFmtId="4" fontId="59" fillId="0" borderId="0" xfId="0" applyNumberFormat="1" applyFont="1" applyAlignment="1">
      <alignment vertical="center"/>
    </xf>
    <xf numFmtId="0" fontId="60" fillId="0" borderId="4" xfId="0" applyFont="1" applyBorder="1" applyAlignment="1"/>
    <xf numFmtId="0" fontId="60" fillId="0" borderId="0" xfId="0" applyFont="1" applyBorder="1" applyAlignment="1"/>
    <xf numFmtId="0" fontId="55" fillId="0" borderId="0" xfId="0" applyFont="1" applyBorder="1" applyAlignment="1">
      <alignment horizontal="left"/>
    </xf>
    <xf numFmtId="0" fontId="60" fillId="0" borderId="5" xfId="0" applyFont="1" applyBorder="1" applyAlignment="1"/>
    <xf numFmtId="0" fontId="60" fillId="0" borderId="0" xfId="0" applyFont="1" applyAlignment="1"/>
    <xf numFmtId="0" fontId="60" fillId="0" borderId="14" xfId="0" applyFont="1" applyBorder="1" applyAlignment="1"/>
    <xf numFmtId="166" fontId="60" fillId="0" borderId="0" xfId="0" applyNumberFormat="1" applyFont="1" applyBorder="1" applyAlignment="1"/>
    <xf numFmtId="166" fontId="60" fillId="0" borderId="15" xfId="0" applyNumberFormat="1" applyFont="1" applyBorder="1" applyAlignment="1"/>
    <xf numFmtId="0" fontId="60" fillId="0" borderId="0" xfId="0" applyFont="1" applyAlignment="1">
      <alignment horizontal="left"/>
    </xf>
    <xf numFmtId="0" fontId="60" fillId="0" borderId="0" xfId="0" applyFont="1" applyAlignment="1">
      <alignment horizontal="center"/>
    </xf>
    <xf numFmtId="4" fontId="60" fillId="0" borderId="0" xfId="0" applyNumberFormat="1" applyFont="1" applyAlignment="1">
      <alignment vertical="center"/>
    </xf>
    <xf numFmtId="0" fontId="56" fillId="0" borderId="0" xfId="0" applyFont="1" applyBorder="1" applyAlignment="1">
      <alignment horizontal="left"/>
    </xf>
    <xf numFmtId="0" fontId="60" fillId="0" borderId="16" xfId="0" applyFont="1" applyBorder="1" applyAlignment="1"/>
    <xf numFmtId="0" fontId="60" fillId="0" borderId="17" xfId="0" applyFont="1" applyBorder="1" applyAlignment="1"/>
    <xf numFmtId="166" fontId="60" fillId="0" borderId="17" xfId="0" applyNumberFormat="1" applyFont="1" applyBorder="1" applyAlignment="1"/>
    <xf numFmtId="166" fontId="60" fillId="0" borderId="18" xfId="0" applyNumberFormat="1" applyFont="1" applyBorder="1" applyAlignment="1"/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5" fillId="0" borderId="0" xfId="0" applyFont="1" applyAlignment="1" applyProtection="1">
      <alignment horizontal="left" vertical="center"/>
    </xf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2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2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25" fillId="5" borderId="0" xfId="0" applyFont="1" applyFill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 applyProtection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0" fontId="1" fillId="0" borderId="17" xfId="0" applyFont="1" applyBorder="1" applyAlignment="1" applyProtection="1">
      <alignment horizontal="center" vertical="center"/>
    </xf>
    <xf numFmtId="166" fontId="1" fillId="0" borderId="17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</xf>
    <xf numFmtId="0" fontId="0" fillId="0" borderId="0" xfId="0" applyProtection="1"/>
    <xf numFmtId="0" fontId="0" fillId="0" borderId="0" xfId="0"/>
    <xf numFmtId="4" fontId="25" fillId="5" borderId="0" xfId="0" applyNumberFormat="1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Protection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2" fillId="5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4" fontId="0" fillId="0" borderId="0" xfId="0" quotePrefix="1" applyNumberFormat="1" applyFont="1" applyBorder="1" applyAlignment="1" applyProtection="1">
      <alignment vertical="center"/>
    </xf>
    <xf numFmtId="4" fontId="0" fillId="0" borderId="0" xfId="0" quotePrefix="1" applyNumberFormat="1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0" fontId="2" fillId="5" borderId="2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6" fillId="0" borderId="0" xfId="0" applyFont="1" applyBorder="1" applyAlignment="1">
      <alignment horizontal="left" vertical="center"/>
    </xf>
    <xf numFmtId="0" fontId="62" fillId="0" borderId="0" xfId="0" applyFont="1" applyAlignment="1">
      <alignment vertical="center"/>
    </xf>
    <xf numFmtId="0" fontId="62" fillId="0" borderId="0" xfId="0" applyFont="1" applyBorder="1" applyAlignment="1">
      <alignment vertical="center"/>
    </xf>
    <xf numFmtId="0" fontId="63" fillId="0" borderId="0" xfId="0" applyFont="1" applyAlignment="1">
      <alignment vertical="center"/>
    </xf>
    <xf numFmtId="0" fontId="63" fillId="0" borderId="0" xfId="0" applyFont="1" applyBorder="1" applyAlignment="1">
      <alignment vertical="center"/>
    </xf>
    <xf numFmtId="0" fontId="65" fillId="0" borderId="0" xfId="0" applyFont="1" applyAlignment="1"/>
    <xf numFmtId="0" fontId="66" fillId="0" borderId="0" xfId="0" applyFont="1" applyBorder="1" applyAlignment="1">
      <alignment horizontal="left"/>
    </xf>
    <xf numFmtId="0" fontId="67" fillId="0" borderId="0" xfId="0" applyFont="1" applyAlignment="1">
      <alignment vertical="center"/>
    </xf>
    <xf numFmtId="0" fontId="67" fillId="0" borderId="0" xfId="0" applyFont="1" applyBorder="1" applyAlignment="1">
      <alignment vertical="center"/>
    </xf>
    <xf numFmtId="0" fontId="68" fillId="0" borderId="0" xfId="0" applyFont="1" applyBorder="1" applyAlignment="1">
      <alignment horizontal="left"/>
    </xf>
    <xf numFmtId="4" fontId="6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62" fillId="0" borderId="0" xfId="0" applyFont="1" applyAlignment="1" applyProtection="1">
      <alignment vertical="center"/>
    </xf>
    <xf numFmtId="0" fontId="62" fillId="0" borderId="4" xfId="0" applyFont="1" applyBorder="1" applyAlignment="1" applyProtection="1">
      <alignment vertical="center"/>
    </xf>
    <xf numFmtId="0" fontId="62" fillId="0" borderId="0" xfId="0" applyFont="1" applyBorder="1" applyAlignment="1" applyProtection="1">
      <alignment vertical="center"/>
    </xf>
    <xf numFmtId="0" fontId="62" fillId="0" borderId="0" xfId="0" applyFont="1" applyBorder="1" applyAlignment="1" applyProtection="1">
      <alignment horizontal="left" vertical="center"/>
    </xf>
    <xf numFmtId="167" fontId="62" fillId="0" borderId="0" xfId="0" applyNumberFormat="1" applyFont="1" applyBorder="1" applyAlignment="1" applyProtection="1">
      <alignment vertical="center"/>
    </xf>
    <xf numFmtId="0" fontId="63" fillId="0" borderId="0" xfId="0" applyFont="1" applyAlignment="1" applyProtection="1">
      <alignment vertical="center"/>
    </xf>
    <xf numFmtId="0" fontId="63" fillId="0" borderId="4" xfId="0" applyFont="1" applyBorder="1" applyAlignment="1" applyProtection="1">
      <alignment vertical="center"/>
    </xf>
    <xf numFmtId="0" fontId="63" fillId="0" borderId="0" xfId="0" applyFont="1" applyBorder="1" applyAlignment="1" applyProtection="1">
      <alignment vertical="center"/>
    </xf>
    <xf numFmtId="0" fontId="63" fillId="0" borderId="0" xfId="0" applyFont="1" applyBorder="1" applyAlignment="1" applyProtection="1">
      <alignment horizontal="left" vertical="center"/>
    </xf>
    <xf numFmtId="167" fontId="63" fillId="0" borderId="0" xfId="0" applyNumberFormat="1" applyFont="1" applyBorder="1" applyAlignment="1" applyProtection="1">
      <alignment vertical="center"/>
    </xf>
    <xf numFmtId="0" fontId="64" fillId="0" borderId="25" xfId="0" applyFont="1" applyBorder="1" applyAlignment="1" applyProtection="1">
      <alignment horizontal="center" vertical="center"/>
    </xf>
    <xf numFmtId="49" fontId="64" fillId="0" borderId="25" xfId="0" applyNumberFormat="1" applyFont="1" applyBorder="1" applyAlignment="1" applyProtection="1">
      <alignment horizontal="left" vertical="center" wrapText="1"/>
    </xf>
    <xf numFmtId="0" fontId="64" fillId="0" borderId="25" xfId="0" applyFont="1" applyBorder="1" applyAlignment="1" applyProtection="1">
      <alignment horizontal="center" vertical="center" wrapText="1"/>
    </xf>
    <xf numFmtId="167" fontId="64" fillId="0" borderId="25" xfId="0" applyNumberFormat="1" applyFont="1" applyBorder="1" applyAlignment="1" applyProtection="1">
      <alignment vertical="center"/>
    </xf>
    <xf numFmtId="0" fontId="62" fillId="0" borderId="0" xfId="0" applyFont="1" applyBorder="1" applyAlignment="1" applyProtection="1">
      <alignment vertical="center"/>
    </xf>
    <xf numFmtId="0" fontId="63" fillId="0" borderId="0" xfId="0" applyFont="1" applyBorder="1" applyAlignment="1" applyProtection="1">
      <alignment vertical="center"/>
    </xf>
    <xf numFmtId="0" fontId="65" fillId="0" borderId="0" xfId="0" applyFont="1" applyAlignment="1" applyProtection="1"/>
    <xf numFmtId="0" fontId="65" fillId="0" borderId="4" xfId="0" applyFont="1" applyBorder="1" applyAlignment="1" applyProtection="1"/>
    <xf numFmtId="0" fontId="65" fillId="0" borderId="0" xfId="0" applyFont="1" applyBorder="1" applyAlignment="1" applyProtection="1"/>
    <xf numFmtId="0" fontId="66" fillId="0" borderId="0" xfId="0" applyFont="1" applyBorder="1" applyAlignment="1" applyProtection="1">
      <alignment horizontal="left"/>
    </xf>
    <xf numFmtId="0" fontId="67" fillId="0" borderId="0" xfId="0" applyFont="1" applyAlignment="1" applyProtection="1">
      <alignment vertical="center"/>
    </xf>
    <xf numFmtId="0" fontId="67" fillId="0" borderId="4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horizontal="left" vertical="center"/>
    </xf>
    <xf numFmtId="0" fontId="68" fillId="0" borderId="0" xfId="0" applyFont="1" applyBorder="1" applyAlignment="1" applyProtection="1">
      <alignment horizontal="left"/>
    </xf>
    <xf numFmtId="0" fontId="61" fillId="0" borderId="25" xfId="0" applyFont="1" applyBorder="1" applyAlignment="1" applyProtection="1">
      <alignment horizontal="left" vertical="center"/>
    </xf>
    <xf numFmtId="0" fontId="61" fillId="0" borderId="0" xfId="0" applyFont="1" applyBorder="1" applyAlignment="1" applyProtection="1">
      <alignment horizontal="center" vertical="center"/>
    </xf>
    <xf numFmtId="166" fontId="61" fillId="0" borderId="0" xfId="0" applyNumberFormat="1" applyFont="1" applyBorder="1" applyAlignment="1" applyProtection="1">
      <alignment vertical="center"/>
    </xf>
    <xf numFmtId="166" fontId="61" fillId="0" borderId="15" xfId="0" applyNumberFormat="1" applyFont="1" applyBorder="1" applyAlignment="1" applyProtection="1">
      <alignment vertical="center"/>
    </xf>
    <xf numFmtId="0" fontId="62" fillId="0" borderId="5" xfId="0" applyFont="1" applyBorder="1" applyAlignment="1" applyProtection="1">
      <alignment vertical="center"/>
    </xf>
    <xf numFmtId="0" fontId="62" fillId="0" borderId="14" xfId="0" applyFont="1" applyBorder="1" applyAlignment="1" applyProtection="1">
      <alignment vertical="center"/>
    </xf>
    <xf numFmtId="0" fontId="62" fillId="0" borderId="15" xfId="0" applyFont="1" applyBorder="1" applyAlignment="1" applyProtection="1">
      <alignment vertical="center"/>
    </xf>
    <xf numFmtId="0" fontId="62" fillId="0" borderId="0" xfId="0" applyFont="1" applyAlignment="1" applyProtection="1">
      <alignment horizontal="left" vertical="center"/>
    </xf>
    <xf numFmtId="0" fontId="63" fillId="0" borderId="5" xfId="0" applyFont="1" applyBorder="1" applyAlignment="1" applyProtection="1">
      <alignment vertical="center"/>
    </xf>
    <xf numFmtId="0" fontId="63" fillId="0" borderId="14" xfId="0" applyFont="1" applyBorder="1" applyAlignment="1" applyProtection="1">
      <alignment vertical="center"/>
    </xf>
    <xf numFmtId="0" fontId="63" fillId="0" borderId="15" xfId="0" applyFont="1" applyBorder="1" applyAlignment="1" applyProtection="1">
      <alignment vertical="center"/>
    </xf>
    <xf numFmtId="0" fontId="63" fillId="0" borderId="0" xfId="0" applyFont="1" applyAlignment="1" applyProtection="1">
      <alignment horizontal="left" vertical="center"/>
    </xf>
    <xf numFmtId="4" fontId="64" fillId="0" borderId="0" xfId="0" applyNumberFormat="1" applyFont="1" applyBorder="1" applyAlignment="1" applyProtection="1">
      <alignment vertical="center"/>
    </xf>
    <xf numFmtId="4" fontId="66" fillId="0" borderId="0" xfId="0" applyNumberFormat="1" applyFont="1" applyBorder="1" applyAlignment="1" applyProtection="1">
      <alignment vertical="center"/>
    </xf>
    <xf numFmtId="0" fontId="65" fillId="0" borderId="5" xfId="0" applyFont="1" applyBorder="1" applyAlignment="1" applyProtection="1"/>
    <xf numFmtId="0" fontId="65" fillId="0" borderId="14" xfId="0" applyFont="1" applyBorder="1" applyAlignment="1" applyProtection="1"/>
    <xf numFmtId="166" fontId="65" fillId="0" borderId="0" xfId="0" applyNumberFormat="1" applyFont="1" applyBorder="1" applyAlignment="1" applyProtection="1"/>
    <xf numFmtId="166" fontId="65" fillId="0" borderId="15" xfId="0" applyNumberFormat="1" applyFont="1" applyBorder="1" applyAlignment="1" applyProtection="1"/>
    <xf numFmtId="0" fontId="65" fillId="0" borderId="0" xfId="0" applyFont="1" applyAlignment="1" applyProtection="1">
      <alignment horizontal="left"/>
    </xf>
    <xf numFmtId="0" fontId="65" fillId="0" borderId="0" xfId="0" applyFont="1" applyAlignment="1" applyProtection="1">
      <alignment horizontal="center"/>
    </xf>
    <xf numFmtId="4" fontId="65" fillId="0" borderId="0" xfId="0" applyNumberFormat="1" applyFont="1" applyAlignment="1" applyProtection="1">
      <alignment vertical="center"/>
    </xf>
    <xf numFmtId="0" fontId="67" fillId="0" borderId="5" xfId="0" applyFont="1" applyBorder="1" applyAlignment="1" applyProtection="1">
      <alignment vertical="center"/>
    </xf>
    <xf numFmtId="0" fontId="67" fillId="0" borderId="14" xfId="0" applyFont="1" applyBorder="1" applyAlignment="1" applyProtection="1">
      <alignment vertical="center"/>
    </xf>
    <xf numFmtId="0" fontId="67" fillId="0" borderId="15" xfId="0" applyFont="1" applyBorder="1" applyAlignment="1" applyProtection="1">
      <alignment vertical="center"/>
    </xf>
    <xf numFmtId="0" fontId="67" fillId="0" borderId="0" xfId="0" applyFont="1" applyAlignment="1" applyProtection="1">
      <alignment horizontal="left" vertical="center"/>
    </xf>
    <xf numFmtId="0" fontId="63" fillId="0" borderId="16" xfId="0" applyFont="1" applyBorder="1" applyAlignment="1" applyProtection="1">
      <alignment vertical="center"/>
    </xf>
    <xf numFmtId="0" fontId="63" fillId="0" borderId="17" xfId="0" applyFont="1" applyBorder="1" applyAlignment="1" applyProtection="1">
      <alignment vertical="center"/>
    </xf>
    <xf numFmtId="0" fontId="63" fillId="0" borderId="18" xfId="0" applyFont="1" applyBorder="1" applyAlignment="1" applyProtection="1">
      <alignment vertical="center"/>
    </xf>
    <xf numFmtId="4" fontId="31" fillId="0" borderId="0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6" fontId="7" fillId="0" borderId="0" xfId="0" applyNumberFormat="1" applyFont="1" applyBorder="1" applyAlignment="1"/>
    <xf numFmtId="0" fontId="9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0" fillId="7" borderId="25" xfId="0" applyFont="1" applyFill="1" applyBorder="1" applyAlignment="1" applyProtection="1">
      <alignment horizontal="center" vertical="center"/>
    </xf>
    <xf numFmtId="0" fontId="35" fillId="7" borderId="25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62" fillId="0" borderId="0" xfId="0" applyFont="1" applyBorder="1" applyAlignment="1" applyProtection="1">
      <alignment vertical="center"/>
    </xf>
    <xf numFmtId="0" fontId="63" fillId="0" borderId="0" xfId="0" applyFont="1" applyBorder="1" applyAlignment="1" applyProtection="1">
      <alignment vertical="center"/>
    </xf>
    <xf numFmtId="167" fontId="62" fillId="0" borderId="0" xfId="0" applyNumberFormat="1" applyFont="1" applyAlignment="1" applyProtection="1">
      <alignment vertical="center"/>
    </xf>
    <xf numFmtId="167" fontId="63" fillId="0" borderId="0" xfId="0" applyNumberFormat="1" applyFont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8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4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4" fontId="25" fillId="5" borderId="0" xfId="0" applyNumberFormat="1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vertical="center"/>
    </xf>
    <xf numFmtId="4" fontId="19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6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</xf>
    <xf numFmtId="0" fontId="67" fillId="0" borderId="12" xfId="0" applyFont="1" applyBorder="1" applyAlignment="1" applyProtection="1">
      <alignment horizontal="left" vertical="center" wrapText="1"/>
    </xf>
    <xf numFmtId="0" fontId="67" fillId="0" borderId="12" xfId="0" applyFont="1" applyBorder="1" applyAlignment="1" applyProtection="1">
      <alignment vertical="center"/>
    </xf>
    <xf numFmtId="0" fontId="62" fillId="0" borderId="0" xfId="0" applyFont="1" applyBorder="1" applyAlignment="1" applyProtection="1">
      <alignment horizontal="left" vertical="center" wrapText="1"/>
    </xf>
    <xf numFmtId="0" fontId="62" fillId="0" borderId="0" xfId="0" applyFont="1" applyBorder="1" applyAlignment="1" applyProtection="1">
      <alignment vertical="center"/>
    </xf>
    <xf numFmtId="0" fontId="63" fillId="0" borderId="0" xfId="0" applyFont="1" applyBorder="1" applyAlignment="1" applyProtection="1">
      <alignment horizontal="left" vertical="center" wrapText="1"/>
    </xf>
    <xf numFmtId="0" fontId="63" fillId="0" borderId="0" xfId="0" applyFont="1" applyBorder="1" applyAlignment="1" applyProtection="1">
      <alignment vertical="center"/>
    </xf>
    <xf numFmtId="4" fontId="35" fillId="6" borderId="25" xfId="0" applyNumberFormat="1" applyFont="1" applyFill="1" applyBorder="1" applyAlignment="1" applyProtection="1">
      <alignment vertical="center"/>
      <protection locked="0"/>
    </xf>
    <xf numFmtId="4" fontId="64" fillId="0" borderId="25" xfId="0" applyNumberFormat="1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0" fontId="62" fillId="0" borderId="12" xfId="0" applyFont="1" applyBorder="1" applyAlignment="1" applyProtection="1">
      <alignment horizontal="left" vertical="center" wrapText="1"/>
    </xf>
    <xf numFmtId="0" fontId="62" fillId="0" borderId="12" xfId="0" applyFont="1" applyBorder="1" applyAlignment="1" applyProtection="1">
      <alignment vertical="center"/>
    </xf>
    <xf numFmtId="4" fontId="66" fillId="0" borderId="17" xfId="0" applyNumberFormat="1" applyFont="1" applyBorder="1" applyAlignment="1" applyProtection="1"/>
    <xf numFmtId="4" fontId="66" fillId="0" borderId="17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4" fontId="25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0" fontId="64" fillId="0" borderId="25" xfId="0" applyFont="1" applyBorder="1" applyAlignment="1" applyProtection="1">
      <alignment horizontal="left" vertical="center" wrapText="1"/>
    </xf>
    <xf numFmtId="4" fontId="35" fillId="6" borderId="22" xfId="0" applyNumberFormat="1" applyFont="1" applyFill="1" applyBorder="1" applyAlignment="1" applyProtection="1">
      <alignment vertical="center"/>
      <protection locked="0"/>
    </xf>
    <xf numFmtId="4" fontId="35" fillId="6" borderId="24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left" vertical="center" wrapText="1"/>
    </xf>
    <xf numFmtId="4" fontId="0" fillId="0" borderId="22" xfId="0" applyNumberFormat="1" applyFont="1" applyBorder="1" applyAlignment="1" applyProtection="1">
      <alignment vertical="center"/>
    </xf>
    <xf numFmtId="4" fontId="0" fillId="0" borderId="23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0" fontId="63" fillId="0" borderId="17" xfId="0" applyFont="1" applyBorder="1" applyAlignment="1" applyProtection="1">
      <alignment horizontal="left" vertical="center" wrapText="1"/>
    </xf>
    <xf numFmtId="0" fontId="64" fillId="0" borderId="22" xfId="0" applyFont="1" applyBorder="1" applyAlignment="1" applyProtection="1">
      <alignment horizontal="left" vertical="center" wrapText="1"/>
    </xf>
    <xf numFmtId="0" fontId="64" fillId="0" borderId="23" xfId="0" applyFont="1" applyBorder="1" applyAlignment="1" applyProtection="1">
      <alignment horizontal="left" vertical="center" wrapText="1"/>
    </xf>
    <xf numFmtId="0" fontId="64" fillId="0" borderId="24" xfId="0" applyFont="1" applyBorder="1" applyAlignment="1" applyProtection="1">
      <alignment horizontal="left" vertical="center" wrapText="1"/>
    </xf>
    <xf numFmtId="4" fontId="64" fillId="0" borderId="22" xfId="0" applyNumberFormat="1" applyFont="1" applyBorder="1" applyAlignment="1" applyProtection="1">
      <alignment vertical="center"/>
    </xf>
    <xf numFmtId="4" fontId="64" fillId="0" borderId="23" xfId="0" applyNumberFormat="1" applyFont="1" applyBorder="1" applyAlignment="1" applyProtection="1">
      <alignment vertical="center"/>
    </xf>
    <xf numFmtId="4" fontId="64" fillId="0" borderId="24" xfId="0" applyNumberFormat="1" applyFont="1" applyBorder="1" applyAlignment="1" applyProtection="1">
      <alignment vertical="center"/>
    </xf>
    <xf numFmtId="4" fontId="0" fillId="6" borderId="22" xfId="0" applyNumberFormat="1" applyFont="1" applyFill="1" applyBorder="1" applyAlignment="1" applyProtection="1">
      <alignment vertical="center"/>
      <protection locked="0"/>
    </xf>
    <xf numFmtId="4" fontId="0" fillId="6" borderId="24" xfId="0" applyNumberFormat="1" applyFont="1" applyFill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horizontal="left" vertical="center" wrapText="1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165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top" wrapText="1"/>
    </xf>
    <xf numFmtId="4" fontId="0" fillId="0" borderId="0" xfId="0" applyNumberFormat="1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8" fillId="0" borderId="23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4" xfId="0" applyFont="1" applyBorder="1" applyAlignment="1" applyProtection="1">
      <alignment horizontal="left" vertical="center" wrapText="1"/>
    </xf>
    <xf numFmtId="4" fontId="35" fillId="0" borderId="22" xfId="0" applyNumberFormat="1" applyFont="1" applyBorder="1" applyAlignment="1" applyProtection="1">
      <alignment vertical="center"/>
    </xf>
    <xf numFmtId="4" fontId="35" fillId="0" borderId="23" xfId="0" applyNumberFormat="1" applyFont="1" applyBorder="1" applyAlignment="1" applyProtection="1">
      <alignment vertical="center"/>
    </xf>
    <xf numFmtId="4" fontId="35" fillId="0" borderId="24" xfId="0" applyNumberFormat="1" applyFont="1" applyBorder="1" applyAlignment="1" applyProtection="1">
      <alignment vertical="center"/>
    </xf>
    <xf numFmtId="4" fontId="54" fillId="0" borderId="12" xfId="0" applyNumberFormat="1" applyFont="1" applyBorder="1" applyAlignment="1"/>
    <xf numFmtId="4" fontId="46" fillId="0" borderId="12" xfId="0" applyNumberFormat="1" applyFont="1" applyBorder="1" applyAlignment="1">
      <alignment vertical="center"/>
    </xf>
    <xf numFmtId="4" fontId="55" fillId="0" borderId="0" xfId="0" applyNumberFormat="1" applyFont="1" applyBorder="1" applyAlignment="1"/>
    <xf numFmtId="4" fontId="55" fillId="0" borderId="0" xfId="0" applyNumberFormat="1" applyFont="1" applyBorder="1" applyAlignment="1">
      <alignment vertical="center"/>
    </xf>
    <xf numFmtId="4" fontId="56" fillId="0" borderId="0" xfId="0" applyNumberFormat="1" applyFont="1" applyBorder="1" applyAlignment="1"/>
    <xf numFmtId="4" fontId="56" fillId="0" borderId="0" xfId="0" applyNumberFormat="1" applyFont="1" applyBorder="1" applyAlignment="1">
      <alignment vertical="center"/>
    </xf>
    <xf numFmtId="0" fontId="45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 wrapText="1"/>
    </xf>
    <xf numFmtId="165" fontId="47" fillId="0" borderId="0" xfId="0" applyNumberFormat="1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7" fillId="5" borderId="23" xfId="0" applyFont="1" applyFill="1" applyBorder="1" applyAlignment="1">
      <alignment horizontal="center" vertical="center" wrapText="1"/>
    </xf>
    <xf numFmtId="0" fontId="47" fillId="5" borderId="24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4" fontId="54" fillId="0" borderId="0" xfId="0" applyNumberFormat="1" applyFont="1" applyBorder="1" applyAlignment="1">
      <alignment vertical="center"/>
    </xf>
    <xf numFmtId="4" fontId="53" fillId="0" borderId="0" xfId="0" applyNumberFormat="1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4" fontId="57" fillId="0" borderId="0" xfId="0" applyNumberFormat="1" applyFont="1" applyBorder="1" applyAlignment="1">
      <alignment vertical="center"/>
    </xf>
    <xf numFmtId="4" fontId="54" fillId="5" borderId="0" xfId="0" applyNumberFormat="1" applyFont="1" applyFill="1" applyBorder="1" applyAlignment="1">
      <alignment vertical="center"/>
    </xf>
    <xf numFmtId="0" fontId="47" fillId="0" borderId="0" xfId="0" applyFont="1" applyBorder="1" applyAlignment="1">
      <alignment horizontal="left" vertical="center" wrapText="1"/>
    </xf>
    <xf numFmtId="4" fontId="39" fillId="0" borderId="0" xfId="0" applyNumberFormat="1" applyFont="1" applyBorder="1" applyAlignment="1">
      <alignment vertical="center"/>
    </xf>
    <xf numFmtId="0" fontId="44" fillId="0" borderId="0" xfId="0" applyFont="1" applyBorder="1" applyAlignment="1">
      <alignment horizontal="left" vertical="center"/>
    </xf>
    <xf numFmtId="4" fontId="49" fillId="0" borderId="0" xfId="0" applyNumberFormat="1" applyFont="1" applyBorder="1" applyAlignment="1">
      <alignment vertical="center"/>
    </xf>
    <xf numFmtId="4" fontId="50" fillId="0" borderId="0" xfId="0" applyNumberFormat="1" applyFont="1" applyBorder="1" applyAlignment="1">
      <alignment vertical="center"/>
    </xf>
    <xf numFmtId="4" fontId="46" fillId="5" borderId="9" xfId="0" applyNumberFormat="1" applyFont="1" applyFill="1" applyBorder="1" applyAlignment="1">
      <alignment vertical="center"/>
    </xf>
    <xf numFmtId="4" fontId="46" fillId="5" borderId="10" xfId="0" applyNumberFormat="1" applyFont="1" applyFill="1" applyBorder="1" applyAlignment="1">
      <alignment vertical="center"/>
    </xf>
    <xf numFmtId="0" fontId="46" fillId="0" borderId="0" xfId="0" applyFont="1" applyBorder="1" applyAlignment="1">
      <alignment horizontal="left" vertical="top" wrapText="1"/>
    </xf>
    <xf numFmtId="0" fontId="42" fillId="2" borderId="0" xfId="2" applyFont="1" applyFill="1" applyAlignment="1" applyProtection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3" borderId="0" xfId="0" applyFont="1" applyFill="1" applyAlignment="1">
      <alignment horizontal="center" vertical="center"/>
    </xf>
    <xf numFmtId="0" fontId="15" fillId="3" borderId="0" xfId="0" applyFont="1" applyFill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4" fontId="25" fillId="5" borderId="0" xfId="0" applyNumberFormat="1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0" fontId="0" fillId="7" borderId="25" xfId="0" applyFont="1" applyFill="1" applyBorder="1" applyAlignment="1" applyProtection="1">
      <alignment horizontal="left" vertical="center" wrapText="1"/>
    </xf>
  </cellXfs>
  <cellStyles count="7">
    <cellStyle name="Hypertextový odkaz" xfId="1" builtinId="8"/>
    <cellStyle name="Hypertextový odkaz 2" xfId="2" xr:uid="{00000000-0005-0000-0000-000001000000}"/>
    <cellStyle name="Hypertextový odkaz 2 2" xfId="6" xr:uid="{00000000-0005-0000-0000-000002000000}"/>
    <cellStyle name="Hypertextový odkaz 3" xfId="3" xr:uid="{00000000-0005-0000-0000-000003000000}"/>
    <cellStyle name="Hypertextový odkaz 4" xfId="5" xr:uid="{00000000-0005-0000-0000-000004000000}"/>
    <cellStyle name="Normální" xfId="0" builtinId="0" customBuiltin="1"/>
    <cellStyle name="Normální 2" xfId="4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CE4E3164-8B70-4662-8D5A-742FF2DFCF7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IKA/2017/J-2017-12-038%20-%20D&#283;&#269;&#237;n%20-%20MRI/1-DSP/import/Rozpocet%20+%20VV/stavebni/MRI_DEC-R-01-AR-ST-PBR-rev6-2018-05-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IKA/2017/J-2017-12-038%20-%20D&#283;&#269;&#237;n%20-%20MRI/1-DSP/CD/2018-03-27/3-DPS/R/MRI_DEC-R-01-AR-ST-PBR-rev3-2018-04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1 - ASŘ - 01 - ASŘ"/>
      <sheetName val="02 - Prvotní vybavení - n..."/>
      <sheetName val="03 - Volné a interié - 03..."/>
      <sheetName val="04 - Videomanagment  - 04..."/>
      <sheetName val="05 - Ústřední topení - 05..."/>
      <sheetName val="06 - Vzduchotechnika - 06..."/>
      <sheetName val="07 - Měření a regula - 07..."/>
      <sheetName val="08 - Kanalizace - 08 - Ka..."/>
      <sheetName val="09 - Vodovod - 09 - Vodovod"/>
      <sheetName val="10 - Přípojka splašk - 10..."/>
      <sheetName val="11 - Přípojka vodovo - 11..."/>
      <sheetName val="12 - Dešťová kanaliz - 12..."/>
      <sheetName val="13 - Přeložka vodovo - 13..."/>
      <sheetName val="14 - EPS - 14 - EPS"/>
      <sheetName val="15 - NN - 15 - NN"/>
      <sheetName val="16 - NN - osvětlení  - 16..."/>
      <sheetName val="17 - NN - bleskosvod - 17..."/>
      <sheetName val="18 - NN - přeložka - 18 -..."/>
      <sheetName val="19 - NN - přípojka - 19 -..."/>
      <sheetName val="20 - SLP - kabeláž - 20 -..."/>
      <sheetName val="21 - SLP - koncové p - 21..."/>
      <sheetName val="22 - Medicinální ply - 22..."/>
      <sheetName val="23 - Lékařská techno - 23..."/>
      <sheetName val="24 - Komunikace - ne - 24..."/>
      <sheetName val="VORN - Vedlejší a os - VO..."/>
    </sheetNames>
    <sheetDataSet>
      <sheetData sheetId="0">
        <row r="11">
          <cell r="E11" t="str">
            <v xml:space="preserve"> </v>
          </cell>
        </row>
        <row r="14">
          <cell r="E14" t="str">
            <v xml:space="preserve"> </v>
          </cell>
        </row>
        <row r="17">
          <cell r="E17" t="str">
            <v xml:space="preserve"> </v>
          </cell>
        </row>
        <row r="20">
          <cell r="E20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1 - ASŘ"/>
      <sheetName val="02 - Prvotní vybavení - n..."/>
      <sheetName val="03 - Volné a interiérové ..."/>
      <sheetName val="04 - Videomanagment - nen..."/>
      <sheetName val="05 - Ústřední topení"/>
      <sheetName val="06 - Vzduchotechnika"/>
      <sheetName val="07 - Měření a regulace"/>
      <sheetName val="08 - Kanalizace"/>
      <sheetName val="09 - Vodovod"/>
      <sheetName val="10 - Přípojka splašková"/>
      <sheetName val="11 - Přípojka vodovodní"/>
      <sheetName val="12 - Dešťová kanalizace"/>
      <sheetName val="13 - Přeložka vodovodu"/>
      <sheetName val="14 - EPS"/>
      <sheetName val="15 - NN"/>
      <sheetName val="16 - NN - osvětlení - nen..."/>
      <sheetName val="17 - NN - bleskosvod"/>
      <sheetName val="18 - NN - přeložka"/>
      <sheetName val="19 - NN - přípojka"/>
      <sheetName val="20 - SLP - kabeláž"/>
      <sheetName val="21 - SLP - koncové prvky ..."/>
      <sheetName val="22 - Medicinální plyny - ..."/>
      <sheetName val="23 - Lékařská technologie..."/>
      <sheetName val="24 - Komunikace - nenaceň..."/>
      <sheetName val="VORN - Vedlejší a ostatní..."/>
    </sheetNames>
    <sheetDataSet>
      <sheetData sheetId="0">
        <row r="6">
          <cell r="K6" t="str">
            <v>Nové pracoviště magnetické rezonance a interního příjmu včetně reorganizace 1.PP</v>
          </cell>
        </row>
        <row r="8">
          <cell r="AN8" t="str">
            <v>8. 2. 2018</v>
          </cell>
        </row>
        <row r="13">
          <cell r="AN13">
            <v>0</v>
          </cell>
        </row>
        <row r="14">
          <cell r="E14" t="str">
            <v xml:space="preserve"> </v>
          </cell>
          <cell r="AN1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17"/>
  <sheetViews>
    <sheetView showGridLines="0" workbookViewId="0">
      <pane ySplit="1" topLeftCell="A81" activePane="bottomLeft" state="frozen"/>
      <selection pane="bottomLeft" activeCell="C2" sqref="C2:AP2"/>
    </sheetView>
  </sheetViews>
  <sheetFormatPr defaultColWidth="9" defaultRowHeight="12" x14ac:dyDescent="0.35"/>
  <cols>
    <col min="1" max="1" width="8.375" style="100" customWidth="1"/>
    <col min="2" max="2" width="1.625" style="100" customWidth="1"/>
    <col min="3" max="3" width="4.125" style="100" customWidth="1"/>
    <col min="4" max="33" width="2.5" style="100" customWidth="1"/>
    <col min="34" max="34" width="3.375" style="100" customWidth="1"/>
    <col min="35" max="37" width="2.5" style="100" customWidth="1"/>
    <col min="38" max="38" width="8.375" style="100" customWidth="1"/>
    <col min="39" max="39" width="3.375" style="100" customWidth="1"/>
    <col min="40" max="40" width="13.375" style="100" customWidth="1"/>
    <col min="41" max="41" width="7.5" style="100" customWidth="1"/>
    <col min="42" max="42" width="4.125" style="100" customWidth="1"/>
    <col min="43" max="43" width="1.625" style="100" customWidth="1"/>
    <col min="44" max="44" width="13.625" style="100" customWidth="1"/>
    <col min="45" max="46" width="25.875" style="100" hidden="1" customWidth="1"/>
    <col min="47" max="47" width="25" style="100" hidden="1" customWidth="1"/>
    <col min="48" max="52" width="21.625" style="100" hidden="1" customWidth="1"/>
    <col min="53" max="53" width="19.125" style="100" hidden="1" customWidth="1"/>
    <col min="54" max="54" width="25" style="100" hidden="1" customWidth="1"/>
    <col min="55" max="56" width="19.125" style="100" hidden="1" customWidth="1"/>
    <col min="57" max="57" width="66.5" style="100" customWidth="1"/>
    <col min="58" max="70" width="9" style="100"/>
    <col min="71" max="89" width="9.375" style="100" hidden="1"/>
    <col min="90" max="16384" width="9" style="100"/>
  </cols>
  <sheetData>
    <row r="1" spans="1:73" ht="21.4" customHeight="1" x14ac:dyDescent="0.35">
      <c r="A1" s="7" t="s">
        <v>0</v>
      </c>
      <c r="B1" s="8"/>
      <c r="C1" s="8"/>
      <c r="D1" s="9" t="s">
        <v>1</v>
      </c>
      <c r="E1" s="8"/>
      <c r="F1" s="8"/>
      <c r="G1" s="8"/>
      <c r="H1" s="8"/>
      <c r="I1" s="8"/>
      <c r="J1" s="8"/>
      <c r="K1" s="10" t="s">
        <v>2</v>
      </c>
      <c r="L1" s="10"/>
      <c r="M1" s="10"/>
      <c r="N1" s="10"/>
      <c r="O1" s="10"/>
      <c r="P1" s="10"/>
      <c r="Q1" s="10"/>
      <c r="R1" s="10"/>
      <c r="S1" s="10"/>
      <c r="T1" s="8"/>
      <c r="U1" s="8"/>
      <c r="V1" s="8"/>
      <c r="W1" s="10" t="s">
        <v>3</v>
      </c>
      <c r="X1" s="10"/>
      <c r="Y1" s="10"/>
      <c r="Z1" s="10"/>
      <c r="AA1" s="10"/>
      <c r="AB1" s="10"/>
      <c r="AC1" s="10"/>
      <c r="AD1" s="10"/>
      <c r="AE1" s="10"/>
      <c r="AF1" s="10"/>
      <c r="AG1" s="8"/>
      <c r="AH1" s="8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2" t="s">
        <v>4</v>
      </c>
      <c r="BB1" s="12" t="s">
        <v>5</v>
      </c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T1" s="13" t="s">
        <v>6</v>
      </c>
      <c r="BU1" s="13" t="s">
        <v>6</v>
      </c>
    </row>
    <row r="2" spans="1:73" ht="37" customHeight="1" x14ac:dyDescent="0.35">
      <c r="C2" s="449" t="s">
        <v>7</v>
      </c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450"/>
      <c r="AH2" s="450"/>
      <c r="AI2" s="450"/>
      <c r="AJ2" s="450"/>
      <c r="AK2" s="450"/>
      <c r="AL2" s="450"/>
      <c r="AM2" s="450"/>
      <c r="AN2" s="450"/>
      <c r="AO2" s="450"/>
      <c r="AP2" s="450"/>
      <c r="AR2" s="420" t="s">
        <v>8</v>
      </c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S2" s="14" t="s">
        <v>9</v>
      </c>
      <c r="BT2" s="14" t="s">
        <v>10</v>
      </c>
    </row>
    <row r="3" spans="1:73" ht="7" customHeight="1" x14ac:dyDescent="0.35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7"/>
      <c r="BS3" s="14" t="s">
        <v>9</v>
      </c>
      <c r="BT3" s="14" t="s">
        <v>11</v>
      </c>
    </row>
    <row r="4" spans="1:73" ht="37" customHeight="1" x14ac:dyDescent="0.35">
      <c r="B4" s="18"/>
      <c r="C4" s="440" t="s">
        <v>12</v>
      </c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  <c r="AH4" s="441"/>
      <c r="AI4" s="441"/>
      <c r="AJ4" s="441"/>
      <c r="AK4" s="441"/>
      <c r="AL4" s="441"/>
      <c r="AM4" s="441"/>
      <c r="AN4" s="441"/>
      <c r="AO4" s="441"/>
      <c r="AP4" s="441"/>
      <c r="AQ4" s="19"/>
      <c r="AS4" s="90" t="s">
        <v>13</v>
      </c>
      <c r="BS4" s="14" t="s">
        <v>14</v>
      </c>
    </row>
    <row r="5" spans="1:73" ht="14.5" customHeight="1" x14ac:dyDescent="0.35">
      <c r="B5" s="18"/>
      <c r="C5" s="92"/>
      <c r="D5" s="21" t="s">
        <v>15</v>
      </c>
      <c r="E5" s="92"/>
      <c r="F5" s="92"/>
      <c r="G5" s="92"/>
      <c r="H5" s="92"/>
      <c r="I5" s="92"/>
      <c r="J5" s="92"/>
      <c r="K5" s="451" t="s">
        <v>16</v>
      </c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452"/>
      <c r="AO5" s="452"/>
      <c r="AP5" s="92"/>
      <c r="AQ5" s="19"/>
      <c r="BS5" s="14" t="s">
        <v>9</v>
      </c>
    </row>
    <row r="6" spans="1:73" ht="37" customHeight="1" x14ac:dyDescent="0.35">
      <c r="B6" s="18"/>
      <c r="C6" s="92"/>
      <c r="D6" s="22" t="s">
        <v>17</v>
      </c>
      <c r="E6" s="92"/>
      <c r="F6" s="92"/>
      <c r="G6" s="92"/>
      <c r="H6" s="92"/>
      <c r="I6" s="92"/>
      <c r="J6" s="92"/>
      <c r="K6" s="453" t="s">
        <v>18</v>
      </c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2"/>
      <c r="AI6" s="452"/>
      <c r="AJ6" s="452"/>
      <c r="AK6" s="452"/>
      <c r="AL6" s="452"/>
      <c r="AM6" s="452"/>
      <c r="AN6" s="452"/>
      <c r="AO6" s="452"/>
      <c r="AP6" s="92"/>
      <c r="AQ6" s="19"/>
      <c r="BS6" s="14" t="s">
        <v>9</v>
      </c>
    </row>
    <row r="7" spans="1:73" ht="14.5" customHeight="1" x14ac:dyDescent="0.35">
      <c r="B7" s="18"/>
      <c r="C7" s="92"/>
      <c r="D7" s="101" t="s">
        <v>19</v>
      </c>
      <c r="E7" s="92"/>
      <c r="F7" s="92"/>
      <c r="G7" s="92"/>
      <c r="H7" s="92"/>
      <c r="I7" s="92"/>
      <c r="J7" s="92"/>
      <c r="K7" s="91" t="s">
        <v>5</v>
      </c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101" t="s">
        <v>20</v>
      </c>
      <c r="AL7" s="92"/>
      <c r="AM7" s="92"/>
      <c r="AN7" s="91" t="s">
        <v>5</v>
      </c>
      <c r="AO7" s="92"/>
      <c r="AP7" s="92"/>
      <c r="AQ7" s="19"/>
      <c r="BS7" s="14" t="s">
        <v>9</v>
      </c>
    </row>
    <row r="8" spans="1:73" ht="14.5" customHeight="1" x14ac:dyDescent="0.35">
      <c r="B8" s="18"/>
      <c r="C8" s="92"/>
      <c r="D8" s="101" t="s">
        <v>21</v>
      </c>
      <c r="E8" s="92"/>
      <c r="F8" s="92"/>
      <c r="G8" s="92"/>
      <c r="H8" s="92"/>
      <c r="I8" s="92"/>
      <c r="J8" s="92"/>
      <c r="K8" s="91" t="s">
        <v>22</v>
      </c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101" t="s">
        <v>23</v>
      </c>
      <c r="AL8" s="92"/>
      <c r="AM8" s="92"/>
      <c r="AN8" s="91" t="s">
        <v>24</v>
      </c>
      <c r="AO8" s="92"/>
      <c r="AP8" s="92"/>
      <c r="AQ8" s="19"/>
      <c r="BS8" s="14" t="s">
        <v>9</v>
      </c>
    </row>
    <row r="9" spans="1:73" ht="14.5" customHeight="1" x14ac:dyDescent="0.35">
      <c r="B9" s="18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19"/>
      <c r="BS9" s="14" t="s">
        <v>9</v>
      </c>
    </row>
    <row r="10" spans="1:73" ht="14.5" customHeight="1" x14ac:dyDescent="0.35">
      <c r="B10" s="18"/>
      <c r="C10" s="92"/>
      <c r="D10" s="101" t="s">
        <v>25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101" t="s">
        <v>26</v>
      </c>
      <c r="AL10" s="92"/>
      <c r="AM10" s="92"/>
      <c r="AN10" s="91" t="s">
        <v>5</v>
      </c>
      <c r="AO10" s="92"/>
      <c r="AP10" s="92"/>
      <c r="AQ10" s="19"/>
      <c r="BS10" s="14" t="s">
        <v>9</v>
      </c>
    </row>
    <row r="11" spans="1:73" ht="18.649999999999999" customHeight="1" x14ac:dyDescent="0.35">
      <c r="B11" s="18"/>
      <c r="C11" s="92"/>
      <c r="D11" s="92"/>
      <c r="E11" s="91" t="s">
        <v>22</v>
      </c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101" t="s">
        <v>27</v>
      </c>
      <c r="AL11" s="92"/>
      <c r="AM11" s="92"/>
      <c r="AN11" s="91" t="s">
        <v>5</v>
      </c>
      <c r="AO11" s="92"/>
      <c r="AP11" s="92"/>
      <c r="AQ11" s="19"/>
      <c r="BS11" s="14" t="s">
        <v>9</v>
      </c>
    </row>
    <row r="12" spans="1:73" ht="7" customHeight="1" x14ac:dyDescent="0.35">
      <c r="B12" s="18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19"/>
      <c r="BS12" s="14" t="s">
        <v>9</v>
      </c>
    </row>
    <row r="13" spans="1:73" ht="14.5" customHeight="1" x14ac:dyDescent="0.35">
      <c r="B13" s="18"/>
      <c r="C13" s="92"/>
      <c r="D13" s="101" t="s">
        <v>28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101" t="s">
        <v>26</v>
      </c>
      <c r="AL13" s="92"/>
      <c r="AM13" s="92"/>
      <c r="AN13" s="91" t="s">
        <v>5</v>
      </c>
      <c r="AO13" s="92"/>
      <c r="AP13" s="92"/>
      <c r="AQ13" s="19"/>
      <c r="BS13" s="14" t="s">
        <v>9</v>
      </c>
    </row>
    <row r="14" spans="1:73" x14ac:dyDescent="0.35">
      <c r="B14" s="18"/>
      <c r="C14" s="92"/>
      <c r="D14" s="92"/>
      <c r="E14" s="91" t="s">
        <v>22</v>
      </c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101" t="s">
        <v>27</v>
      </c>
      <c r="AL14" s="92"/>
      <c r="AM14" s="92"/>
      <c r="AN14" s="91" t="s">
        <v>5</v>
      </c>
      <c r="AO14" s="92"/>
      <c r="AP14" s="92"/>
      <c r="AQ14" s="19"/>
      <c r="BS14" s="14" t="s">
        <v>9</v>
      </c>
    </row>
    <row r="15" spans="1:73" ht="7" customHeight="1" x14ac:dyDescent="0.35">
      <c r="B15" s="18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19"/>
      <c r="BS15" s="14" t="s">
        <v>6</v>
      </c>
    </row>
    <row r="16" spans="1:73" ht="14.5" customHeight="1" x14ac:dyDescent="0.35">
      <c r="B16" s="18"/>
      <c r="C16" s="92"/>
      <c r="D16" s="101" t="s">
        <v>29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101" t="s">
        <v>26</v>
      </c>
      <c r="AL16" s="92"/>
      <c r="AM16" s="92"/>
      <c r="AN16" s="91" t="s">
        <v>5</v>
      </c>
      <c r="AO16" s="92"/>
      <c r="AP16" s="92"/>
      <c r="AQ16" s="19"/>
      <c r="BS16" s="14" t="s">
        <v>6</v>
      </c>
    </row>
    <row r="17" spans="2:71" ht="18.649999999999999" customHeight="1" x14ac:dyDescent="0.35">
      <c r="B17" s="18"/>
      <c r="C17" s="92"/>
      <c r="D17" s="92"/>
      <c r="E17" s="91" t="s">
        <v>22</v>
      </c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101" t="s">
        <v>27</v>
      </c>
      <c r="AL17" s="92"/>
      <c r="AM17" s="92"/>
      <c r="AN17" s="91" t="s">
        <v>5</v>
      </c>
      <c r="AO17" s="92"/>
      <c r="AP17" s="92"/>
      <c r="AQ17" s="19"/>
      <c r="BS17" s="14" t="s">
        <v>30</v>
      </c>
    </row>
    <row r="18" spans="2:71" ht="7" customHeight="1" x14ac:dyDescent="0.35">
      <c r="B18" s="18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19"/>
      <c r="BS18" s="14" t="s">
        <v>9</v>
      </c>
    </row>
    <row r="19" spans="2:71" ht="14.5" customHeight="1" x14ac:dyDescent="0.35">
      <c r="B19" s="18"/>
      <c r="C19" s="92"/>
      <c r="D19" s="101" t="s">
        <v>31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101" t="s">
        <v>26</v>
      </c>
      <c r="AL19" s="92"/>
      <c r="AM19" s="92"/>
      <c r="AN19" s="91" t="s">
        <v>5</v>
      </c>
      <c r="AO19" s="92"/>
      <c r="AP19" s="92"/>
      <c r="AQ19" s="19"/>
      <c r="BS19" s="14" t="s">
        <v>9</v>
      </c>
    </row>
    <row r="20" spans="2:71" ht="18.649999999999999" customHeight="1" x14ac:dyDescent="0.35">
      <c r="B20" s="18"/>
      <c r="C20" s="92"/>
      <c r="D20" s="92"/>
      <c r="E20" s="91" t="s">
        <v>22</v>
      </c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101" t="s">
        <v>27</v>
      </c>
      <c r="AL20" s="92"/>
      <c r="AM20" s="92"/>
      <c r="AN20" s="91" t="s">
        <v>5</v>
      </c>
      <c r="AO20" s="92"/>
      <c r="AP20" s="92"/>
      <c r="AQ20" s="19"/>
    </row>
    <row r="21" spans="2:71" ht="7" customHeight="1" x14ac:dyDescent="0.35">
      <c r="B21" s="18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19"/>
    </row>
    <row r="22" spans="2:71" x14ac:dyDescent="0.35">
      <c r="B22" s="18"/>
      <c r="C22" s="92"/>
      <c r="D22" s="101" t="s">
        <v>32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19"/>
    </row>
    <row r="23" spans="2:71" ht="16.5" customHeight="1" x14ac:dyDescent="0.35">
      <c r="B23" s="18"/>
      <c r="C23" s="92"/>
      <c r="D23" s="92"/>
      <c r="E23" s="454" t="s">
        <v>5</v>
      </c>
      <c r="F23" s="454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4"/>
      <c r="T23" s="454"/>
      <c r="U23" s="454"/>
      <c r="V23" s="454"/>
      <c r="W23" s="454"/>
      <c r="X23" s="454"/>
      <c r="Y23" s="454"/>
      <c r="Z23" s="454"/>
      <c r="AA23" s="454"/>
      <c r="AB23" s="454"/>
      <c r="AC23" s="454"/>
      <c r="AD23" s="454"/>
      <c r="AE23" s="454"/>
      <c r="AF23" s="454"/>
      <c r="AG23" s="454"/>
      <c r="AH23" s="454"/>
      <c r="AI23" s="454"/>
      <c r="AJ23" s="454"/>
      <c r="AK23" s="454"/>
      <c r="AL23" s="454"/>
      <c r="AM23" s="454"/>
      <c r="AN23" s="454"/>
      <c r="AO23" s="92"/>
      <c r="AP23" s="92"/>
      <c r="AQ23" s="19"/>
    </row>
    <row r="24" spans="2:71" ht="7" customHeight="1" x14ac:dyDescent="0.35">
      <c r="B24" s="18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19"/>
    </row>
    <row r="25" spans="2:71" ht="7" customHeight="1" x14ac:dyDescent="0.35">
      <c r="B25" s="18"/>
      <c r="C25" s="9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92"/>
      <c r="AQ25" s="19"/>
    </row>
    <row r="26" spans="2:71" ht="14.5" customHeight="1" x14ac:dyDescent="0.35">
      <c r="B26" s="18"/>
      <c r="C26" s="92"/>
      <c r="D26" s="24" t="s">
        <v>33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455">
        <f>ROUND(AG87,2)</f>
        <v>0</v>
      </c>
      <c r="AL26" s="452"/>
      <c r="AM26" s="452"/>
      <c r="AN26" s="452"/>
      <c r="AO26" s="452"/>
      <c r="AP26" s="92"/>
      <c r="AQ26" s="19"/>
    </row>
    <row r="27" spans="2:71" ht="14.5" customHeight="1" x14ac:dyDescent="0.35">
      <c r="B27" s="18"/>
      <c r="C27" s="92"/>
      <c r="D27" s="24" t="s">
        <v>34</v>
      </c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455">
        <f>ROUND(AG114,2)</f>
        <v>0</v>
      </c>
      <c r="AL27" s="455"/>
      <c r="AM27" s="455"/>
      <c r="AN27" s="455"/>
      <c r="AO27" s="455"/>
      <c r="AP27" s="92"/>
      <c r="AQ27" s="19"/>
    </row>
    <row r="28" spans="2:71" s="1" customFormat="1" ht="7" customHeight="1" x14ac:dyDescent="0.35">
      <c r="B28" s="25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27"/>
    </row>
    <row r="29" spans="2:71" s="1" customFormat="1" ht="25.9" customHeight="1" x14ac:dyDescent="0.35">
      <c r="B29" s="25"/>
      <c r="C29" s="102"/>
      <c r="D29" s="28" t="s">
        <v>35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456">
        <f>ROUND(AK26+AK27,2)</f>
        <v>0</v>
      </c>
      <c r="AL29" s="457"/>
      <c r="AM29" s="457"/>
      <c r="AN29" s="457"/>
      <c r="AO29" s="457"/>
      <c r="AP29" s="102"/>
      <c r="AQ29" s="27"/>
    </row>
    <row r="30" spans="2:71" s="1" customFormat="1" ht="7" customHeight="1" x14ac:dyDescent="0.35">
      <c r="B30" s="25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27"/>
    </row>
    <row r="31" spans="2:71" s="2" customFormat="1" ht="14.5" customHeight="1" x14ac:dyDescent="0.35">
      <c r="B31" s="29"/>
      <c r="C31" s="94"/>
      <c r="D31" s="98" t="s">
        <v>36</v>
      </c>
      <c r="E31" s="94"/>
      <c r="F31" s="98" t="s">
        <v>37</v>
      </c>
      <c r="G31" s="94"/>
      <c r="H31" s="94"/>
      <c r="I31" s="94"/>
      <c r="J31" s="94"/>
      <c r="K31" s="94"/>
      <c r="L31" s="433">
        <v>0.21</v>
      </c>
      <c r="M31" s="434"/>
      <c r="N31" s="434"/>
      <c r="O31" s="434"/>
      <c r="P31" s="94"/>
      <c r="Q31" s="94"/>
      <c r="R31" s="94"/>
      <c r="S31" s="94"/>
      <c r="T31" s="30" t="s">
        <v>38</v>
      </c>
      <c r="U31" s="94"/>
      <c r="V31" s="94"/>
      <c r="W31" s="435">
        <f>ROUND(AZ87+SUM(CD115),2)</f>
        <v>0</v>
      </c>
      <c r="X31" s="434"/>
      <c r="Y31" s="434"/>
      <c r="Z31" s="434"/>
      <c r="AA31" s="434"/>
      <c r="AB31" s="434"/>
      <c r="AC31" s="434"/>
      <c r="AD31" s="434"/>
      <c r="AE31" s="434"/>
      <c r="AF31" s="94"/>
      <c r="AG31" s="94"/>
      <c r="AH31" s="94"/>
      <c r="AI31" s="94"/>
      <c r="AJ31" s="94"/>
      <c r="AK31" s="435">
        <f>ROUND(AV87+SUM(BY115),2)</f>
        <v>0</v>
      </c>
      <c r="AL31" s="434"/>
      <c r="AM31" s="434"/>
      <c r="AN31" s="434"/>
      <c r="AO31" s="434"/>
      <c r="AP31" s="94"/>
      <c r="AQ31" s="31"/>
    </row>
    <row r="32" spans="2:71" s="2" customFormat="1" ht="14.5" customHeight="1" x14ac:dyDescent="0.35">
      <c r="B32" s="29"/>
      <c r="C32" s="94"/>
      <c r="D32" s="94"/>
      <c r="E32" s="94"/>
      <c r="F32" s="98" t="s">
        <v>39</v>
      </c>
      <c r="G32" s="94"/>
      <c r="H32" s="94"/>
      <c r="I32" s="94"/>
      <c r="J32" s="94"/>
      <c r="K32" s="94"/>
      <c r="L32" s="433">
        <v>0.15</v>
      </c>
      <c r="M32" s="434"/>
      <c r="N32" s="434"/>
      <c r="O32" s="434"/>
      <c r="P32" s="94"/>
      <c r="Q32" s="94"/>
      <c r="R32" s="94"/>
      <c r="S32" s="94"/>
      <c r="T32" s="30" t="s">
        <v>38</v>
      </c>
      <c r="U32" s="94"/>
      <c r="V32" s="94"/>
      <c r="W32" s="435">
        <f>ROUND(BA87+SUM(CE115),2)</f>
        <v>0</v>
      </c>
      <c r="X32" s="434"/>
      <c r="Y32" s="434"/>
      <c r="Z32" s="434"/>
      <c r="AA32" s="434"/>
      <c r="AB32" s="434"/>
      <c r="AC32" s="434"/>
      <c r="AD32" s="434"/>
      <c r="AE32" s="434"/>
      <c r="AF32" s="94"/>
      <c r="AG32" s="94"/>
      <c r="AH32" s="94"/>
      <c r="AI32" s="94"/>
      <c r="AJ32" s="94"/>
      <c r="AK32" s="435">
        <f>ROUND(AW87+SUM(BZ115),2)</f>
        <v>0</v>
      </c>
      <c r="AL32" s="434"/>
      <c r="AM32" s="434"/>
      <c r="AN32" s="434"/>
      <c r="AO32" s="434"/>
      <c r="AP32" s="94"/>
      <c r="AQ32" s="31"/>
    </row>
    <row r="33" spans="2:43" s="2" customFormat="1" ht="14.5" hidden="1" customHeight="1" x14ac:dyDescent="0.35">
      <c r="B33" s="29"/>
      <c r="C33" s="94"/>
      <c r="D33" s="94"/>
      <c r="E33" s="94"/>
      <c r="F33" s="98" t="s">
        <v>40</v>
      </c>
      <c r="G33" s="94"/>
      <c r="H33" s="94"/>
      <c r="I33" s="94"/>
      <c r="J33" s="94"/>
      <c r="K33" s="94"/>
      <c r="L33" s="433">
        <v>0.21</v>
      </c>
      <c r="M33" s="434"/>
      <c r="N33" s="434"/>
      <c r="O33" s="434"/>
      <c r="P33" s="94"/>
      <c r="Q33" s="94"/>
      <c r="R33" s="94"/>
      <c r="S33" s="94"/>
      <c r="T33" s="30" t="s">
        <v>38</v>
      </c>
      <c r="U33" s="94"/>
      <c r="V33" s="94"/>
      <c r="W33" s="435">
        <f>ROUND(BB87+SUM(CF115),2)</f>
        <v>0</v>
      </c>
      <c r="X33" s="434"/>
      <c r="Y33" s="434"/>
      <c r="Z33" s="434"/>
      <c r="AA33" s="434"/>
      <c r="AB33" s="434"/>
      <c r="AC33" s="434"/>
      <c r="AD33" s="434"/>
      <c r="AE33" s="434"/>
      <c r="AF33" s="94"/>
      <c r="AG33" s="94"/>
      <c r="AH33" s="94"/>
      <c r="AI33" s="94"/>
      <c r="AJ33" s="94"/>
      <c r="AK33" s="435">
        <v>0</v>
      </c>
      <c r="AL33" s="434"/>
      <c r="AM33" s="434"/>
      <c r="AN33" s="434"/>
      <c r="AO33" s="434"/>
      <c r="AP33" s="94"/>
      <c r="AQ33" s="31"/>
    </row>
    <row r="34" spans="2:43" s="2" customFormat="1" ht="14.5" hidden="1" customHeight="1" x14ac:dyDescent="0.35">
      <c r="B34" s="29"/>
      <c r="C34" s="94"/>
      <c r="D34" s="94"/>
      <c r="E34" s="94"/>
      <c r="F34" s="98" t="s">
        <v>41</v>
      </c>
      <c r="G34" s="94"/>
      <c r="H34" s="94"/>
      <c r="I34" s="94"/>
      <c r="J34" s="94"/>
      <c r="K34" s="94"/>
      <c r="L34" s="433">
        <v>0.15</v>
      </c>
      <c r="M34" s="434"/>
      <c r="N34" s="434"/>
      <c r="O34" s="434"/>
      <c r="P34" s="94"/>
      <c r="Q34" s="94"/>
      <c r="R34" s="94"/>
      <c r="S34" s="94"/>
      <c r="T34" s="30" t="s">
        <v>38</v>
      </c>
      <c r="U34" s="94"/>
      <c r="V34" s="94"/>
      <c r="W34" s="435">
        <f>ROUND(BC87+SUM(CG115),2)</f>
        <v>0</v>
      </c>
      <c r="X34" s="434"/>
      <c r="Y34" s="434"/>
      <c r="Z34" s="434"/>
      <c r="AA34" s="434"/>
      <c r="AB34" s="434"/>
      <c r="AC34" s="434"/>
      <c r="AD34" s="434"/>
      <c r="AE34" s="434"/>
      <c r="AF34" s="94"/>
      <c r="AG34" s="94"/>
      <c r="AH34" s="94"/>
      <c r="AI34" s="94"/>
      <c r="AJ34" s="94"/>
      <c r="AK34" s="435">
        <v>0</v>
      </c>
      <c r="AL34" s="434"/>
      <c r="AM34" s="434"/>
      <c r="AN34" s="434"/>
      <c r="AO34" s="434"/>
      <c r="AP34" s="94"/>
      <c r="AQ34" s="31"/>
    </row>
    <row r="35" spans="2:43" s="2" customFormat="1" ht="14.5" hidden="1" customHeight="1" x14ac:dyDescent="0.35">
      <c r="B35" s="29"/>
      <c r="C35" s="94"/>
      <c r="D35" s="94"/>
      <c r="E35" s="94"/>
      <c r="F35" s="98" t="s">
        <v>42</v>
      </c>
      <c r="G35" s="94"/>
      <c r="H35" s="94"/>
      <c r="I35" s="94"/>
      <c r="J35" s="94"/>
      <c r="K35" s="94"/>
      <c r="L35" s="433">
        <v>0</v>
      </c>
      <c r="M35" s="434"/>
      <c r="N35" s="434"/>
      <c r="O35" s="434"/>
      <c r="P35" s="94"/>
      <c r="Q35" s="94"/>
      <c r="R35" s="94"/>
      <c r="S35" s="94"/>
      <c r="T35" s="30" t="s">
        <v>38</v>
      </c>
      <c r="U35" s="94"/>
      <c r="V35" s="94"/>
      <c r="W35" s="435">
        <f>ROUND(BD87+SUM(CH115),2)</f>
        <v>0</v>
      </c>
      <c r="X35" s="434"/>
      <c r="Y35" s="434"/>
      <c r="Z35" s="434"/>
      <c r="AA35" s="434"/>
      <c r="AB35" s="434"/>
      <c r="AC35" s="434"/>
      <c r="AD35" s="434"/>
      <c r="AE35" s="434"/>
      <c r="AF35" s="94"/>
      <c r="AG35" s="94"/>
      <c r="AH35" s="94"/>
      <c r="AI35" s="94"/>
      <c r="AJ35" s="94"/>
      <c r="AK35" s="435">
        <v>0</v>
      </c>
      <c r="AL35" s="434"/>
      <c r="AM35" s="434"/>
      <c r="AN35" s="434"/>
      <c r="AO35" s="434"/>
      <c r="AP35" s="94"/>
      <c r="AQ35" s="31"/>
    </row>
    <row r="36" spans="2:43" s="1" customFormat="1" ht="7" customHeight="1" x14ac:dyDescent="0.35">
      <c r="B36" s="25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27"/>
    </row>
    <row r="37" spans="2:43" s="1" customFormat="1" ht="25.9" customHeight="1" x14ac:dyDescent="0.35">
      <c r="B37" s="25"/>
      <c r="C37" s="32"/>
      <c r="D37" s="33" t="s">
        <v>43</v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34" t="s">
        <v>44</v>
      </c>
      <c r="U37" s="95"/>
      <c r="V37" s="95"/>
      <c r="W37" s="95"/>
      <c r="X37" s="436" t="s">
        <v>45</v>
      </c>
      <c r="Y37" s="437"/>
      <c r="Z37" s="437"/>
      <c r="AA37" s="437"/>
      <c r="AB37" s="437"/>
      <c r="AC37" s="95"/>
      <c r="AD37" s="95"/>
      <c r="AE37" s="95"/>
      <c r="AF37" s="95"/>
      <c r="AG37" s="95"/>
      <c r="AH37" s="95"/>
      <c r="AI37" s="95"/>
      <c r="AJ37" s="95"/>
      <c r="AK37" s="438">
        <f>SUM(AK29:AK35)</f>
        <v>0</v>
      </c>
      <c r="AL37" s="437"/>
      <c r="AM37" s="437"/>
      <c r="AN37" s="437"/>
      <c r="AO37" s="439"/>
      <c r="AP37" s="32"/>
      <c r="AQ37" s="27"/>
    </row>
    <row r="38" spans="2:43" s="1" customFormat="1" ht="14.5" customHeight="1" x14ac:dyDescent="0.35">
      <c r="B38" s="25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27"/>
    </row>
    <row r="39" spans="2:43" x14ac:dyDescent="0.35">
      <c r="B39" s="18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19"/>
    </row>
    <row r="40" spans="2:43" x14ac:dyDescent="0.35">
      <c r="B40" s="18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19"/>
    </row>
    <row r="41" spans="2:43" x14ac:dyDescent="0.35">
      <c r="B41" s="18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19"/>
    </row>
    <row r="42" spans="2:43" x14ac:dyDescent="0.35">
      <c r="B42" s="18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19"/>
    </row>
    <row r="43" spans="2:43" x14ac:dyDescent="0.35">
      <c r="B43" s="18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19"/>
    </row>
    <row r="44" spans="2:43" x14ac:dyDescent="0.35">
      <c r="B44" s="18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19"/>
    </row>
    <row r="45" spans="2:43" x14ac:dyDescent="0.35">
      <c r="B45" s="18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19"/>
    </row>
    <row r="46" spans="2:43" x14ac:dyDescent="0.35">
      <c r="B46" s="18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19"/>
    </row>
    <row r="47" spans="2:43" x14ac:dyDescent="0.35">
      <c r="B47" s="18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19"/>
    </row>
    <row r="48" spans="2:43" x14ac:dyDescent="0.35">
      <c r="B48" s="18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19"/>
    </row>
    <row r="49" spans="2:43" s="1" customFormat="1" ht="13.5" x14ac:dyDescent="0.35">
      <c r="B49" s="25"/>
      <c r="C49" s="102"/>
      <c r="D49" s="35" t="s">
        <v>46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7"/>
      <c r="AA49" s="102"/>
      <c r="AB49" s="102"/>
      <c r="AC49" s="35" t="s">
        <v>47</v>
      </c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7"/>
      <c r="AP49" s="102"/>
      <c r="AQ49" s="27"/>
    </row>
    <row r="50" spans="2:43" x14ac:dyDescent="0.35">
      <c r="B50" s="18"/>
      <c r="C50" s="92"/>
      <c r="D50" s="38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39"/>
      <c r="AA50" s="92"/>
      <c r="AB50" s="92"/>
      <c r="AC50" s="38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39"/>
      <c r="AP50" s="92"/>
      <c r="AQ50" s="19"/>
    </row>
    <row r="51" spans="2:43" x14ac:dyDescent="0.35">
      <c r="B51" s="18"/>
      <c r="C51" s="92"/>
      <c r="D51" s="38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39"/>
      <c r="AA51" s="92"/>
      <c r="AB51" s="92"/>
      <c r="AC51" s="38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39"/>
      <c r="AP51" s="92"/>
      <c r="AQ51" s="19"/>
    </row>
    <row r="52" spans="2:43" x14ac:dyDescent="0.35">
      <c r="B52" s="18"/>
      <c r="C52" s="92"/>
      <c r="D52" s="38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39"/>
      <c r="AA52" s="92"/>
      <c r="AB52" s="92"/>
      <c r="AC52" s="38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39"/>
      <c r="AP52" s="92"/>
      <c r="AQ52" s="19"/>
    </row>
    <row r="53" spans="2:43" x14ac:dyDescent="0.35">
      <c r="B53" s="18"/>
      <c r="C53" s="92"/>
      <c r="D53" s="38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39"/>
      <c r="AA53" s="92"/>
      <c r="AB53" s="92"/>
      <c r="AC53" s="38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39"/>
      <c r="AP53" s="92"/>
      <c r="AQ53" s="19"/>
    </row>
    <row r="54" spans="2:43" x14ac:dyDescent="0.35">
      <c r="B54" s="18"/>
      <c r="C54" s="92"/>
      <c r="D54" s="38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39"/>
      <c r="AA54" s="92"/>
      <c r="AB54" s="92"/>
      <c r="AC54" s="38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39"/>
      <c r="AP54" s="92"/>
      <c r="AQ54" s="19"/>
    </row>
    <row r="55" spans="2:43" x14ac:dyDescent="0.35">
      <c r="B55" s="18"/>
      <c r="C55" s="92"/>
      <c r="D55" s="38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39"/>
      <c r="AA55" s="92"/>
      <c r="AB55" s="92"/>
      <c r="AC55" s="38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39"/>
      <c r="AP55" s="92"/>
      <c r="AQ55" s="19"/>
    </row>
    <row r="56" spans="2:43" x14ac:dyDescent="0.35">
      <c r="B56" s="18"/>
      <c r="C56" s="92"/>
      <c r="D56" s="38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39"/>
      <c r="AA56" s="92"/>
      <c r="AB56" s="92"/>
      <c r="AC56" s="38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39"/>
      <c r="AP56" s="92"/>
      <c r="AQ56" s="19"/>
    </row>
    <row r="57" spans="2:43" x14ac:dyDescent="0.35">
      <c r="B57" s="18"/>
      <c r="C57" s="92"/>
      <c r="D57" s="38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39"/>
      <c r="AA57" s="92"/>
      <c r="AB57" s="92"/>
      <c r="AC57" s="38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39"/>
      <c r="AP57" s="92"/>
      <c r="AQ57" s="19"/>
    </row>
    <row r="58" spans="2:43" s="1" customFormat="1" ht="13.5" x14ac:dyDescent="0.35">
      <c r="B58" s="25"/>
      <c r="C58" s="102"/>
      <c r="D58" s="40" t="s">
        <v>48</v>
      </c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2" t="s">
        <v>49</v>
      </c>
      <c r="S58" s="41"/>
      <c r="T58" s="41"/>
      <c r="U58" s="41"/>
      <c r="V58" s="41"/>
      <c r="W58" s="41"/>
      <c r="X58" s="41"/>
      <c r="Y58" s="41"/>
      <c r="Z58" s="43"/>
      <c r="AA58" s="102"/>
      <c r="AB58" s="102"/>
      <c r="AC58" s="40" t="s">
        <v>48</v>
      </c>
      <c r="AD58" s="41"/>
      <c r="AE58" s="41"/>
      <c r="AF58" s="41"/>
      <c r="AG58" s="41"/>
      <c r="AH58" s="41"/>
      <c r="AI58" s="41"/>
      <c r="AJ58" s="41"/>
      <c r="AK58" s="41"/>
      <c r="AL58" s="41"/>
      <c r="AM58" s="42" t="s">
        <v>49</v>
      </c>
      <c r="AN58" s="41"/>
      <c r="AO58" s="43"/>
      <c r="AP58" s="102"/>
      <c r="AQ58" s="27"/>
    </row>
    <row r="59" spans="2:43" x14ac:dyDescent="0.35">
      <c r="B59" s="18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19"/>
    </row>
    <row r="60" spans="2:43" s="1" customFormat="1" ht="13.5" x14ac:dyDescent="0.35">
      <c r="B60" s="25"/>
      <c r="C60" s="102"/>
      <c r="D60" s="35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7"/>
      <c r="AA60" s="102"/>
      <c r="AB60" s="102"/>
      <c r="AC60" s="35" t="s">
        <v>51</v>
      </c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7"/>
      <c r="AP60" s="102"/>
      <c r="AQ60" s="27"/>
    </row>
    <row r="61" spans="2:43" x14ac:dyDescent="0.35">
      <c r="B61" s="18"/>
      <c r="C61" s="92"/>
      <c r="D61" s="38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39"/>
      <c r="AA61" s="92"/>
      <c r="AB61" s="92"/>
      <c r="AC61" s="38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39"/>
      <c r="AP61" s="92"/>
      <c r="AQ61" s="19"/>
    </row>
    <row r="62" spans="2:43" x14ac:dyDescent="0.35">
      <c r="B62" s="18"/>
      <c r="C62" s="92"/>
      <c r="D62" s="38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39"/>
      <c r="AA62" s="92"/>
      <c r="AB62" s="92"/>
      <c r="AC62" s="38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39"/>
      <c r="AP62" s="92"/>
      <c r="AQ62" s="19"/>
    </row>
    <row r="63" spans="2:43" x14ac:dyDescent="0.35">
      <c r="B63" s="18"/>
      <c r="C63" s="92"/>
      <c r="D63" s="38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39"/>
      <c r="AA63" s="92"/>
      <c r="AB63" s="92"/>
      <c r="AC63" s="38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39"/>
      <c r="AP63" s="92"/>
      <c r="AQ63" s="19"/>
    </row>
    <row r="64" spans="2:43" x14ac:dyDescent="0.35">
      <c r="B64" s="18"/>
      <c r="C64" s="92"/>
      <c r="D64" s="38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39"/>
      <c r="AA64" s="92"/>
      <c r="AB64" s="92"/>
      <c r="AC64" s="38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39"/>
      <c r="AP64" s="92"/>
      <c r="AQ64" s="19"/>
    </row>
    <row r="65" spans="2:43" x14ac:dyDescent="0.35">
      <c r="B65" s="18"/>
      <c r="C65" s="92"/>
      <c r="D65" s="38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39"/>
      <c r="AA65" s="92"/>
      <c r="AB65" s="92"/>
      <c r="AC65" s="38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39"/>
      <c r="AP65" s="92"/>
      <c r="AQ65" s="19"/>
    </row>
    <row r="66" spans="2:43" x14ac:dyDescent="0.35">
      <c r="B66" s="18"/>
      <c r="C66" s="92"/>
      <c r="D66" s="38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39"/>
      <c r="AA66" s="92"/>
      <c r="AB66" s="92"/>
      <c r="AC66" s="38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39"/>
      <c r="AP66" s="92"/>
      <c r="AQ66" s="19"/>
    </row>
    <row r="67" spans="2:43" x14ac:dyDescent="0.35">
      <c r="B67" s="18"/>
      <c r="C67" s="92"/>
      <c r="D67" s="38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39"/>
      <c r="AA67" s="92"/>
      <c r="AB67" s="92"/>
      <c r="AC67" s="38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39"/>
      <c r="AP67" s="92"/>
      <c r="AQ67" s="19"/>
    </row>
    <row r="68" spans="2:43" x14ac:dyDescent="0.35">
      <c r="B68" s="18"/>
      <c r="C68" s="92"/>
      <c r="D68" s="38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39"/>
      <c r="AA68" s="92"/>
      <c r="AB68" s="92"/>
      <c r="AC68" s="38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39"/>
      <c r="AP68" s="92"/>
      <c r="AQ68" s="19"/>
    </row>
    <row r="69" spans="2:43" s="1" customFormat="1" ht="13.5" x14ac:dyDescent="0.35">
      <c r="B69" s="25"/>
      <c r="C69" s="102"/>
      <c r="D69" s="40" t="s">
        <v>48</v>
      </c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2" t="s">
        <v>49</v>
      </c>
      <c r="S69" s="41"/>
      <c r="T69" s="41"/>
      <c r="U69" s="41"/>
      <c r="V69" s="41"/>
      <c r="W69" s="41"/>
      <c r="X69" s="41"/>
      <c r="Y69" s="41"/>
      <c r="Z69" s="43"/>
      <c r="AA69" s="102"/>
      <c r="AB69" s="102"/>
      <c r="AC69" s="40" t="s">
        <v>48</v>
      </c>
      <c r="AD69" s="41"/>
      <c r="AE69" s="41"/>
      <c r="AF69" s="41"/>
      <c r="AG69" s="41"/>
      <c r="AH69" s="41"/>
      <c r="AI69" s="41"/>
      <c r="AJ69" s="41"/>
      <c r="AK69" s="41"/>
      <c r="AL69" s="41"/>
      <c r="AM69" s="42" t="s">
        <v>49</v>
      </c>
      <c r="AN69" s="41"/>
      <c r="AO69" s="43"/>
      <c r="AP69" s="102"/>
      <c r="AQ69" s="27"/>
    </row>
    <row r="70" spans="2:43" s="1" customFormat="1" ht="7" customHeight="1" x14ac:dyDescent="0.35">
      <c r="B70" s="25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27"/>
    </row>
    <row r="71" spans="2:43" s="1" customFormat="1" ht="7" customHeight="1" x14ac:dyDescent="0.35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6"/>
    </row>
    <row r="75" spans="2:43" s="1" customFormat="1" ht="7" customHeight="1" x14ac:dyDescent="0.35"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9"/>
    </row>
    <row r="76" spans="2:43" s="1" customFormat="1" ht="37" customHeight="1" x14ac:dyDescent="0.35">
      <c r="B76" s="25"/>
      <c r="C76" s="440" t="s">
        <v>52</v>
      </c>
      <c r="D76" s="441"/>
      <c r="E76" s="441"/>
      <c r="F76" s="441"/>
      <c r="G76" s="441"/>
      <c r="H76" s="441"/>
      <c r="I76" s="441"/>
      <c r="J76" s="441"/>
      <c r="K76" s="441"/>
      <c r="L76" s="441"/>
      <c r="M76" s="441"/>
      <c r="N76" s="441"/>
      <c r="O76" s="441"/>
      <c r="P76" s="441"/>
      <c r="Q76" s="441"/>
      <c r="R76" s="441"/>
      <c r="S76" s="441"/>
      <c r="T76" s="441"/>
      <c r="U76" s="441"/>
      <c r="V76" s="441"/>
      <c r="W76" s="441"/>
      <c r="X76" s="441"/>
      <c r="Y76" s="441"/>
      <c r="Z76" s="441"/>
      <c r="AA76" s="441"/>
      <c r="AB76" s="441"/>
      <c r="AC76" s="441"/>
      <c r="AD76" s="441"/>
      <c r="AE76" s="441"/>
      <c r="AF76" s="441"/>
      <c r="AG76" s="441"/>
      <c r="AH76" s="441"/>
      <c r="AI76" s="441"/>
      <c r="AJ76" s="441"/>
      <c r="AK76" s="441"/>
      <c r="AL76" s="441"/>
      <c r="AM76" s="441"/>
      <c r="AN76" s="441"/>
      <c r="AO76" s="441"/>
      <c r="AP76" s="441"/>
      <c r="AQ76" s="27"/>
    </row>
    <row r="77" spans="2:43" s="3" customFormat="1" ht="14.5" customHeight="1" x14ac:dyDescent="0.35">
      <c r="B77" s="50"/>
      <c r="C77" s="101" t="s">
        <v>15</v>
      </c>
      <c r="D77" s="97"/>
      <c r="E77" s="97"/>
      <c r="F77" s="97"/>
      <c r="G77" s="97"/>
      <c r="H77" s="97"/>
      <c r="I77" s="97"/>
      <c r="J77" s="97"/>
      <c r="K77" s="97"/>
      <c r="L77" s="97" t="str">
        <f>K5</f>
        <v>JP</v>
      </c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51"/>
    </row>
    <row r="78" spans="2:43" s="4" customFormat="1" ht="37" customHeight="1" x14ac:dyDescent="0.35">
      <c r="B78" s="52"/>
      <c r="C78" s="53" t="s">
        <v>17</v>
      </c>
      <c r="D78" s="96"/>
      <c r="E78" s="96"/>
      <c r="F78" s="96"/>
      <c r="G78" s="96"/>
      <c r="H78" s="96"/>
      <c r="I78" s="96"/>
      <c r="J78" s="96"/>
      <c r="K78" s="96"/>
      <c r="L78" s="442" t="str">
        <f>K6</f>
        <v>MRI_DEC-R-01-AR-ST-PBR-rev3-2018-04-11</v>
      </c>
      <c r="M78" s="443"/>
      <c r="N78" s="443"/>
      <c r="O78" s="443"/>
      <c r="P78" s="443"/>
      <c r="Q78" s="443"/>
      <c r="R78" s="443"/>
      <c r="S78" s="443"/>
      <c r="T78" s="443"/>
      <c r="U78" s="443"/>
      <c r="V78" s="443"/>
      <c r="W78" s="443"/>
      <c r="X78" s="443"/>
      <c r="Y78" s="443"/>
      <c r="Z78" s="443"/>
      <c r="AA78" s="443"/>
      <c r="AB78" s="443"/>
      <c r="AC78" s="443"/>
      <c r="AD78" s="443"/>
      <c r="AE78" s="443"/>
      <c r="AF78" s="443"/>
      <c r="AG78" s="443"/>
      <c r="AH78" s="443"/>
      <c r="AI78" s="443"/>
      <c r="AJ78" s="443"/>
      <c r="AK78" s="443"/>
      <c r="AL78" s="443"/>
      <c r="AM78" s="443"/>
      <c r="AN78" s="443"/>
      <c r="AO78" s="443"/>
      <c r="AP78" s="96"/>
      <c r="AQ78" s="54"/>
    </row>
    <row r="79" spans="2:43" s="1" customFormat="1" ht="7" customHeight="1" x14ac:dyDescent="0.35">
      <c r="B79" s="25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27"/>
    </row>
    <row r="80" spans="2:43" s="1" customFormat="1" x14ac:dyDescent="0.35">
      <c r="B80" s="25"/>
      <c r="C80" s="101" t="s">
        <v>21</v>
      </c>
      <c r="D80" s="102"/>
      <c r="E80" s="102"/>
      <c r="F80" s="102"/>
      <c r="G80" s="102"/>
      <c r="H80" s="102"/>
      <c r="I80" s="102"/>
      <c r="J80" s="102"/>
      <c r="K80" s="102"/>
      <c r="L80" s="55" t="str">
        <f>IF(K8="","",K8)</f>
        <v xml:space="preserve"> </v>
      </c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1" t="s">
        <v>23</v>
      </c>
      <c r="AJ80" s="102"/>
      <c r="AK80" s="102"/>
      <c r="AL80" s="102"/>
      <c r="AM80" s="103" t="str">
        <f>IF(AN8= "","",AN8)</f>
        <v>26. 4. 2018</v>
      </c>
      <c r="AN80" s="102"/>
      <c r="AO80" s="102"/>
      <c r="AP80" s="102"/>
      <c r="AQ80" s="27"/>
    </row>
    <row r="81" spans="1:76" s="1" customFormat="1" ht="7" customHeight="1" x14ac:dyDescent="0.35">
      <c r="B81" s="25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27"/>
    </row>
    <row r="82" spans="1:76" s="1" customFormat="1" x14ac:dyDescent="0.35">
      <c r="B82" s="25"/>
      <c r="C82" s="101" t="s">
        <v>25</v>
      </c>
      <c r="D82" s="102"/>
      <c r="E82" s="102"/>
      <c r="F82" s="102"/>
      <c r="G82" s="102"/>
      <c r="H82" s="102"/>
      <c r="I82" s="102"/>
      <c r="J82" s="102"/>
      <c r="K82" s="102"/>
      <c r="L82" s="97" t="str">
        <f>IF(E11= "","",E11)</f>
        <v xml:space="preserve"> </v>
      </c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1" t="s">
        <v>29</v>
      </c>
      <c r="AJ82" s="102"/>
      <c r="AK82" s="102"/>
      <c r="AL82" s="102"/>
      <c r="AM82" s="444" t="str">
        <f>IF(E17="","",E17)</f>
        <v xml:space="preserve"> </v>
      </c>
      <c r="AN82" s="444"/>
      <c r="AO82" s="444"/>
      <c r="AP82" s="444"/>
      <c r="AQ82" s="27"/>
      <c r="AS82" s="445" t="s">
        <v>53</v>
      </c>
      <c r="AT82" s="446"/>
      <c r="AU82" s="36"/>
      <c r="AV82" s="36"/>
      <c r="AW82" s="36"/>
      <c r="AX82" s="36"/>
      <c r="AY82" s="36"/>
      <c r="AZ82" s="36"/>
      <c r="BA82" s="36"/>
      <c r="BB82" s="36"/>
      <c r="BC82" s="36"/>
      <c r="BD82" s="37"/>
    </row>
    <row r="83" spans="1:76" s="1" customFormat="1" x14ac:dyDescent="0.35">
      <c r="B83" s="25"/>
      <c r="C83" s="101" t="s">
        <v>28</v>
      </c>
      <c r="D83" s="102"/>
      <c r="E83" s="102"/>
      <c r="F83" s="102"/>
      <c r="G83" s="102"/>
      <c r="H83" s="102"/>
      <c r="I83" s="102"/>
      <c r="J83" s="102"/>
      <c r="K83" s="102"/>
      <c r="L83" s="97" t="str">
        <f>IF(E14="","",E14)</f>
        <v xml:space="preserve"> </v>
      </c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1" t="s">
        <v>31</v>
      </c>
      <c r="AJ83" s="102"/>
      <c r="AK83" s="102"/>
      <c r="AL83" s="102"/>
      <c r="AM83" s="444" t="str">
        <f>IF(E20="","",E20)</f>
        <v xml:space="preserve"> </v>
      </c>
      <c r="AN83" s="444"/>
      <c r="AO83" s="444"/>
      <c r="AP83" s="444"/>
      <c r="AQ83" s="27"/>
      <c r="AS83" s="447"/>
      <c r="AT83" s="448"/>
      <c r="AU83" s="102"/>
      <c r="AV83" s="102"/>
      <c r="AW83" s="102"/>
      <c r="AX83" s="102"/>
      <c r="AY83" s="102"/>
      <c r="AZ83" s="102"/>
      <c r="BA83" s="102"/>
      <c r="BB83" s="102"/>
      <c r="BC83" s="102"/>
      <c r="BD83" s="56"/>
    </row>
    <row r="84" spans="1:76" s="1" customFormat="1" ht="10.75" customHeight="1" x14ac:dyDescent="0.35">
      <c r="B84" s="25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27"/>
      <c r="AS84" s="447"/>
      <c r="AT84" s="448"/>
      <c r="AU84" s="102"/>
      <c r="AV84" s="102"/>
      <c r="AW84" s="102"/>
      <c r="AX84" s="102"/>
      <c r="AY84" s="102"/>
      <c r="AZ84" s="102"/>
      <c r="BA84" s="102"/>
      <c r="BB84" s="102"/>
      <c r="BC84" s="102"/>
      <c r="BD84" s="56"/>
    </row>
    <row r="85" spans="1:76" s="1" customFormat="1" ht="29.25" customHeight="1" x14ac:dyDescent="0.35">
      <c r="B85" s="25"/>
      <c r="C85" s="429" t="s">
        <v>54</v>
      </c>
      <c r="D85" s="430"/>
      <c r="E85" s="430"/>
      <c r="F85" s="430"/>
      <c r="G85" s="430"/>
      <c r="H85" s="57"/>
      <c r="I85" s="431" t="s">
        <v>55</v>
      </c>
      <c r="J85" s="430"/>
      <c r="K85" s="430"/>
      <c r="L85" s="430"/>
      <c r="M85" s="430"/>
      <c r="N85" s="430"/>
      <c r="O85" s="430"/>
      <c r="P85" s="430"/>
      <c r="Q85" s="430"/>
      <c r="R85" s="430"/>
      <c r="S85" s="430"/>
      <c r="T85" s="430"/>
      <c r="U85" s="430"/>
      <c r="V85" s="430"/>
      <c r="W85" s="430"/>
      <c r="X85" s="430"/>
      <c r="Y85" s="430"/>
      <c r="Z85" s="430"/>
      <c r="AA85" s="430"/>
      <c r="AB85" s="430"/>
      <c r="AC85" s="430"/>
      <c r="AD85" s="430"/>
      <c r="AE85" s="430"/>
      <c r="AF85" s="430"/>
      <c r="AG85" s="431" t="s">
        <v>56</v>
      </c>
      <c r="AH85" s="430"/>
      <c r="AI85" s="430"/>
      <c r="AJ85" s="430"/>
      <c r="AK85" s="430"/>
      <c r="AL85" s="430"/>
      <c r="AM85" s="430"/>
      <c r="AN85" s="431" t="s">
        <v>57</v>
      </c>
      <c r="AO85" s="430"/>
      <c r="AP85" s="432"/>
      <c r="AQ85" s="27"/>
      <c r="AS85" s="58" t="s">
        <v>58</v>
      </c>
      <c r="AT85" s="59" t="s">
        <v>59</v>
      </c>
      <c r="AU85" s="59" t="s">
        <v>60</v>
      </c>
      <c r="AV85" s="59" t="s">
        <v>61</v>
      </c>
      <c r="AW85" s="59" t="s">
        <v>62</v>
      </c>
      <c r="AX85" s="59" t="s">
        <v>63</v>
      </c>
      <c r="AY85" s="59" t="s">
        <v>64</v>
      </c>
      <c r="AZ85" s="59" t="s">
        <v>65</v>
      </c>
      <c r="BA85" s="59" t="s">
        <v>66</v>
      </c>
      <c r="BB85" s="59" t="s">
        <v>67</v>
      </c>
      <c r="BC85" s="59" t="s">
        <v>68</v>
      </c>
      <c r="BD85" s="60" t="s">
        <v>69</v>
      </c>
    </row>
    <row r="86" spans="1:76" s="1" customFormat="1" ht="10.75" customHeight="1" x14ac:dyDescent="0.35">
      <c r="B86" s="25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27"/>
      <c r="AS86" s="61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7"/>
    </row>
    <row r="87" spans="1:76" s="4" customFormat="1" ht="15.5" x14ac:dyDescent="0.35">
      <c r="B87" s="52"/>
      <c r="C87" s="62" t="s">
        <v>70</v>
      </c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426">
        <f>ROUND(SUM(AG88:AG112),2)</f>
        <v>0</v>
      </c>
      <c r="AH87" s="426"/>
      <c r="AI87" s="426"/>
      <c r="AJ87" s="426"/>
      <c r="AK87" s="426"/>
      <c r="AL87" s="426"/>
      <c r="AM87" s="426"/>
      <c r="AN87" s="427">
        <f t="shared" ref="AN87:AN112" si="0">SUM(AG87,AT87)</f>
        <v>0</v>
      </c>
      <c r="AO87" s="427"/>
      <c r="AP87" s="427"/>
      <c r="AQ87" s="54"/>
      <c r="AS87" s="64">
        <f>ROUND(SUM(AS88:AS112),2)</f>
        <v>0</v>
      </c>
      <c r="AT87" s="65">
        <f t="shared" ref="AT87:AT112" si="1">ROUND(SUM(AV87:AW87),2)</f>
        <v>0</v>
      </c>
      <c r="AU87" s="66">
        <f>ROUND(SUM(AU88:AU112),5)</f>
        <v>306.12502999999998</v>
      </c>
      <c r="AV87" s="65">
        <f>ROUND(AZ87*L31,2)</f>
        <v>0</v>
      </c>
      <c r="AW87" s="65">
        <f>ROUND(BA87*L32,2)</f>
        <v>0</v>
      </c>
      <c r="AX87" s="65">
        <f>ROUND(BB87*L31,2)</f>
        <v>0</v>
      </c>
      <c r="AY87" s="65">
        <f>ROUND(BC87*L32,2)</f>
        <v>0</v>
      </c>
      <c r="AZ87" s="65">
        <f>ROUND(SUM(AZ88:AZ112),2)</f>
        <v>0</v>
      </c>
      <c r="BA87" s="65">
        <f>ROUND(SUM(BA88:BA112),2)</f>
        <v>0</v>
      </c>
      <c r="BB87" s="65">
        <f>ROUND(SUM(BB88:BB112),2)</f>
        <v>0</v>
      </c>
      <c r="BC87" s="65">
        <f>ROUND(SUM(BC88:BC112),2)</f>
        <v>0</v>
      </c>
      <c r="BD87" s="67">
        <f>ROUND(SUM(BD88:BD112),2)</f>
        <v>0</v>
      </c>
      <c r="BS87" s="68" t="s">
        <v>71</v>
      </c>
      <c r="BT87" s="68" t="s">
        <v>72</v>
      </c>
      <c r="BU87" s="69" t="s">
        <v>73</v>
      </c>
      <c r="BV87" s="68" t="s">
        <v>74</v>
      </c>
      <c r="BW87" s="68" t="s">
        <v>75</v>
      </c>
      <c r="BX87" s="68" t="s">
        <v>76</v>
      </c>
    </row>
    <row r="88" spans="1:76" s="5" customFormat="1" ht="22.5" x14ac:dyDescent="0.35">
      <c r="A88" s="70" t="s">
        <v>77</v>
      </c>
      <c r="B88" s="71"/>
      <c r="C88" s="72"/>
      <c r="D88" s="422">
        <v>1</v>
      </c>
      <c r="E88" s="422"/>
      <c r="F88" s="422"/>
      <c r="G88" s="422"/>
      <c r="H88" s="422"/>
      <c r="I88" s="99"/>
      <c r="J88" s="422" t="s">
        <v>1385</v>
      </c>
      <c r="K88" s="422"/>
      <c r="L88" s="422"/>
      <c r="M88" s="422"/>
      <c r="N88" s="422"/>
      <c r="O88" s="422"/>
      <c r="P88" s="422"/>
      <c r="Q88" s="422"/>
      <c r="R88" s="422"/>
      <c r="S88" s="422"/>
      <c r="T88" s="422"/>
      <c r="U88" s="422"/>
      <c r="V88" s="422"/>
      <c r="W88" s="422"/>
      <c r="X88" s="422"/>
      <c r="Y88" s="422"/>
      <c r="Z88" s="422"/>
      <c r="AA88" s="422"/>
      <c r="AB88" s="422"/>
      <c r="AC88" s="422"/>
      <c r="AD88" s="422"/>
      <c r="AE88" s="422"/>
      <c r="AF88" s="422"/>
      <c r="AG88" s="424">
        <f>'01 - ASŘ - 01 - ASŘ'!M30</f>
        <v>0</v>
      </c>
      <c r="AH88" s="425"/>
      <c r="AI88" s="425"/>
      <c r="AJ88" s="425"/>
      <c r="AK88" s="425"/>
      <c r="AL88" s="425"/>
      <c r="AM88" s="425"/>
      <c r="AN88" s="424">
        <f t="shared" si="0"/>
        <v>0</v>
      </c>
      <c r="AO88" s="425"/>
      <c r="AP88" s="425"/>
      <c r="AQ88" s="73"/>
      <c r="AS88" s="74">
        <f>'01 - ASŘ - 01 - ASŘ'!M28</f>
        <v>0</v>
      </c>
      <c r="AT88" s="75">
        <f t="shared" si="1"/>
        <v>0</v>
      </c>
      <c r="AU88" s="76">
        <f>'01 - ASŘ - 01 - ASŘ'!X134</f>
        <v>306.12503400000003</v>
      </c>
      <c r="AV88" s="75">
        <f>'01 - ASŘ - 01 - ASŘ'!M32</f>
        <v>0</v>
      </c>
      <c r="AW88" s="75">
        <f>'01 - ASŘ - 01 - ASŘ'!M33</f>
        <v>0</v>
      </c>
      <c r="AX88" s="75">
        <f>'01 - ASŘ - 01 - ASŘ'!M34</f>
        <v>0</v>
      </c>
      <c r="AY88" s="75">
        <f>'01 - ASŘ - 01 - ASŘ'!M35</f>
        <v>0</v>
      </c>
      <c r="AZ88" s="75">
        <f>'01 - ASŘ - 01 - ASŘ'!H32</f>
        <v>0</v>
      </c>
      <c r="BA88" s="75">
        <f>'01 - ASŘ - 01 - ASŘ'!H33</f>
        <v>0</v>
      </c>
      <c r="BB88" s="75">
        <f>'01 - ASŘ - 01 - ASŘ'!H34</f>
        <v>0</v>
      </c>
      <c r="BC88" s="75">
        <f>'01 - ASŘ - 01 - ASŘ'!H35</f>
        <v>0</v>
      </c>
      <c r="BD88" s="77">
        <f>'01 - ASŘ - 01 - ASŘ'!H36</f>
        <v>0</v>
      </c>
      <c r="BT88" s="78" t="s">
        <v>78</v>
      </c>
      <c r="BV88" s="78" t="s">
        <v>74</v>
      </c>
      <c r="BW88" s="78" t="s">
        <v>79</v>
      </c>
      <c r="BX88" s="78" t="s">
        <v>75</v>
      </c>
    </row>
    <row r="89" spans="1:76" s="5" customFormat="1" ht="22.5" customHeight="1" x14ac:dyDescent="0.35">
      <c r="A89" s="70" t="s">
        <v>77</v>
      </c>
      <c r="B89" s="71"/>
      <c r="C89" s="72"/>
      <c r="D89" s="422">
        <v>2</v>
      </c>
      <c r="E89" s="422"/>
      <c r="F89" s="422"/>
      <c r="G89" s="422"/>
      <c r="H89" s="422"/>
      <c r="I89" s="99"/>
      <c r="J89" s="423" t="s">
        <v>1384</v>
      </c>
      <c r="K89" s="423"/>
      <c r="L89" s="423"/>
      <c r="M89" s="423"/>
      <c r="N89" s="423"/>
      <c r="O89" s="423"/>
      <c r="P89" s="423"/>
      <c r="Q89" s="423"/>
      <c r="R89" s="423"/>
      <c r="S89" s="423"/>
      <c r="T89" s="423"/>
      <c r="U89" s="423"/>
      <c r="V89" s="423"/>
      <c r="W89" s="423"/>
      <c r="X89" s="423"/>
      <c r="Y89" s="423"/>
      <c r="Z89" s="423"/>
      <c r="AA89" s="423"/>
      <c r="AB89" s="423"/>
      <c r="AC89" s="423"/>
      <c r="AD89" s="423"/>
      <c r="AE89" s="423"/>
      <c r="AF89" s="423"/>
      <c r="AG89" s="424">
        <f>'02 - Prvotní vybavení - n...'!M29</f>
        <v>0</v>
      </c>
      <c r="AH89" s="425"/>
      <c r="AI89" s="425"/>
      <c r="AJ89" s="425"/>
      <c r="AK89" s="425"/>
      <c r="AL89" s="425"/>
      <c r="AM89" s="425"/>
      <c r="AN89" s="424">
        <f t="shared" ref="AN89" si="2">SUM(AG89,AT89)</f>
        <v>0</v>
      </c>
      <c r="AO89" s="425"/>
      <c r="AP89" s="425"/>
      <c r="AQ89" s="73"/>
      <c r="AS89" s="74"/>
      <c r="AT89" s="75"/>
      <c r="AU89" s="76"/>
      <c r="AV89" s="75"/>
      <c r="AW89" s="75"/>
      <c r="AX89" s="75"/>
      <c r="AY89" s="75"/>
      <c r="AZ89" s="75"/>
      <c r="BA89" s="75"/>
      <c r="BB89" s="75"/>
      <c r="BC89" s="75"/>
      <c r="BD89" s="77"/>
      <c r="BT89" s="78"/>
      <c r="BV89" s="78"/>
      <c r="BW89" s="78"/>
      <c r="BX89" s="78"/>
    </row>
    <row r="90" spans="1:76" s="5" customFormat="1" ht="22.5" x14ac:dyDescent="0.35">
      <c r="A90" s="70" t="s">
        <v>77</v>
      </c>
      <c r="B90" s="71"/>
      <c r="C90" s="72"/>
      <c r="D90" s="422">
        <v>3</v>
      </c>
      <c r="E90" s="422"/>
      <c r="F90" s="422"/>
      <c r="G90" s="422"/>
      <c r="H90" s="422"/>
      <c r="I90" s="99"/>
      <c r="J90" s="423" t="s">
        <v>1375</v>
      </c>
      <c r="K90" s="423"/>
      <c r="L90" s="423"/>
      <c r="M90" s="423"/>
      <c r="N90" s="423"/>
      <c r="O90" s="423"/>
      <c r="P90" s="423"/>
      <c r="Q90" s="423"/>
      <c r="R90" s="423"/>
      <c r="S90" s="423"/>
      <c r="T90" s="423"/>
      <c r="U90" s="423"/>
      <c r="V90" s="423"/>
      <c r="W90" s="423"/>
      <c r="X90" s="423"/>
      <c r="Y90" s="423"/>
      <c r="Z90" s="423"/>
      <c r="AA90" s="423"/>
      <c r="AB90" s="423"/>
      <c r="AC90" s="423"/>
      <c r="AD90" s="423"/>
      <c r="AE90" s="423"/>
      <c r="AF90" s="423"/>
      <c r="AG90" s="424">
        <f>'03 - Volné a interié - 03...'!M30</f>
        <v>0</v>
      </c>
      <c r="AH90" s="425"/>
      <c r="AI90" s="425"/>
      <c r="AJ90" s="425"/>
      <c r="AK90" s="425"/>
      <c r="AL90" s="425"/>
      <c r="AM90" s="425"/>
      <c r="AN90" s="424">
        <f t="shared" si="0"/>
        <v>0</v>
      </c>
      <c r="AO90" s="425"/>
      <c r="AP90" s="425"/>
      <c r="AQ90" s="73"/>
      <c r="AS90" s="74">
        <f>'03 - Volné a interié - 03...'!M28</f>
        <v>0</v>
      </c>
      <c r="AT90" s="75">
        <f t="shared" si="1"/>
        <v>0</v>
      </c>
      <c r="AU90" s="76">
        <f>'03 - Volné a interié - 03...'!W111</f>
        <v>0</v>
      </c>
      <c r="AV90" s="75">
        <f>'03 - Volné a interié - 03...'!M32</f>
        <v>0</v>
      </c>
      <c r="AW90" s="75">
        <f>'03 - Volné a interié - 03...'!M33</f>
        <v>0</v>
      </c>
      <c r="AX90" s="75">
        <f>'03 - Volné a interié - 03...'!M34</f>
        <v>0</v>
      </c>
      <c r="AY90" s="75">
        <f>'03 - Volné a interié - 03...'!M35</f>
        <v>0</v>
      </c>
      <c r="AZ90" s="75">
        <f>'03 - Volné a interié - 03...'!H32</f>
        <v>0</v>
      </c>
      <c r="BA90" s="75">
        <f>'03 - Volné a interié - 03...'!H33</f>
        <v>0</v>
      </c>
      <c r="BB90" s="75">
        <f>'03 - Volné a interié - 03...'!H34</f>
        <v>0</v>
      </c>
      <c r="BC90" s="75">
        <f>'03 - Volné a interié - 03...'!H35</f>
        <v>0</v>
      </c>
      <c r="BD90" s="77">
        <f>'03 - Volné a interié - 03...'!H36</f>
        <v>0</v>
      </c>
      <c r="BT90" s="78" t="s">
        <v>78</v>
      </c>
      <c r="BV90" s="78" t="s">
        <v>74</v>
      </c>
      <c r="BW90" s="78" t="s">
        <v>80</v>
      </c>
      <c r="BX90" s="78" t="s">
        <v>75</v>
      </c>
    </row>
    <row r="91" spans="1:76" s="5" customFormat="1" ht="22.5" x14ac:dyDescent="0.35">
      <c r="A91" s="70" t="s">
        <v>77</v>
      </c>
      <c r="B91" s="71"/>
      <c r="C91" s="72"/>
      <c r="D91" s="422">
        <v>4</v>
      </c>
      <c r="E91" s="422"/>
      <c r="F91" s="422"/>
      <c r="G91" s="422"/>
      <c r="H91" s="422"/>
      <c r="I91" s="99"/>
      <c r="J91" s="423" t="s">
        <v>1377</v>
      </c>
      <c r="K91" s="423"/>
      <c r="L91" s="423"/>
      <c r="M91" s="423"/>
      <c r="N91" s="423"/>
      <c r="O91" s="423"/>
      <c r="P91" s="423"/>
      <c r="Q91" s="423"/>
      <c r="R91" s="423"/>
      <c r="S91" s="423"/>
      <c r="T91" s="423"/>
      <c r="U91" s="423"/>
      <c r="V91" s="423"/>
      <c r="W91" s="423"/>
      <c r="X91" s="423"/>
      <c r="Y91" s="423"/>
      <c r="Z91" s="423"/>
      <c r="AA91" s="423"/>
      <c r="AB91" s="423"/>
      <c r="AC91" s="423"/>
      <c r="AD91" s="423"/>
      <c r="AE91" s="423"/>
      <c r="AF91" s="423"/>
      <c r="AG91" s="424">
        <f>'04 - Videomanagment  - 04...'!M30</f>
        <v>0</v>
      </c>
      <c r="AH91" s="425"/>
      <c r="AI91" s="425"/>
      <c r="AJ91" s="425"/>
      <c r="AK91" s="425"/>
      <c r="AL91" s="425"/>
      <c r="AM91" s="425"/>
      <c r="AN91" s="424">
        <f t="shared" si="0"/>
        <v>0</v>
      </c>
      <c r="AO91" s="425"/>
      <c r="AP91" s="425"/>
      <c r="AQ91" s="73"/>
      <c r="AS91" s="74">
        <f>'04 - Videomanagment  - 04...'!M28</f>
        <v>0</v>
      </c>
      <c r="AT91" s="75">
        <f t="shared" si="1"/>
        <v>0</v>
      </c>
      <c r="AU91" s="76">
        <f>'04 - Videomanagment  - 04...'!W111</f>
        <v>0</v>
      </c>
      <c r="AV91" s="75">
        <f>'04 - Videomanagment  - 04...'!M32</f>
        <v>0</v>
      </c>
      <c r="AW91" s="75">
        <f>'04 - Videomanagment  - 04...'!M33</f>
        <v>0</v>
      </c>
      <c r="AX91" s="75">
        <f>'04 - Videomanagment  - 04...'!M34</f>
        <v>0</v>
      </c>
      <c r="AY91" s="75">
        <f>'04 - Videomanagment  - 04...'!M35</f>
        <v>0</v>
      </c>
      <c r="AZ91" s="75">
        <f>'04 - Videomanagment  - 04...'!H32</f>
        <v>0</v>
      </c>
      <c r="BA91" s="75">
        <f>'04 - Videomanagment  - 04...'!H33</f>
        <v>0</v>
      </c>
      <c r="BB91" s="75">
        <f>'04 - Videomanagment  - 04...'!H34</f>
        <v>0</v>
      </c>
      <c r="BC91" s="75">
        <f>'04 - Videomanagment  - 04...'!H35</f>
        <v>0</v>
      </c>
      <c r="BD91" s="77">
        <f>'04 - Videomanagment  - 04...'!H36</f>
        <v>0</v>
      </c>
      <c r="BT91" s="78" t="s">
        <v>78</v>
      </c>
      <c r="BV91" s="78" t="s">
        <v>74</v>
      </c>
      <c r="BW91" s="78" t="s">
        <v>81</v>
      </c>
      <c r="BX91" s="78" t="s">
        <v>75</v>
      </c>
    </row>
    <row r="92" spans="1:76" s="5" customFormat="1" ht="22.5" x14ac:dyDescent="0.35">
      <c r="A92" s="70" t="s">
        <v>77</v>
      </c>
      <c r="B92" s="71"/>
      <c r="C92" s="72"/>
      <c r="D92" s="422">
        <v>5</v>
      </c>
      <c r="E92" s="422"/>
      <c r="F92" s="422"/>
      <c r="G92" s="422"/>
      <c r="H92" s="422"/>
      <c r="I92" s="99"/>
      <c r="J92" s="423" t="s">
        <v>1280</v>
      </c>
      <c r="K92" s="423"/>
      <c r="L92" s="423"/>
      <c r="M92" s="423"/>
      <c r="N92" s="423"/>
      <c r="O92" s="423"/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423"/>
      <c r="AA92" s="423"/>
      <c r="AB92" s="423"/>
      <c r="AC92" s="423"/>
      <c r="AD92" s="423"/>
      <c r="AE92" s="423"/>
      <c r="AF92" s="423"/>
      <c r="AG92" s="424">
        <f>'05 - Ústřední topení - 05...'!M30</f>
        <v>0</v>
      </c>
      <c r="AH92" s="425"/>
      <c r="AI92" s="425"/>
      <c r="AJ92" s="425"/>
      <c r="AK92" s="425"/>
      <c r="AL92" s="425"/>
      <c r="AM92" s="425"/>
      <c r="AN92" s="424">
        <f t="shared" si="0"/>
        <v>0</v>
      </c>
      <c r="AO92" s="425"/>
      <c r="AP92" s="425"/>
      <c r="AQ92" s="73"/>
      <c r="AS92" s="74">
        <f>'05 - Ústřední topení - 05...'!M28</f>
        <v>0</v>
      </c>
      <c r="AT92" s="75">
        <f t="shared" si="1"/>
        <v>0</v>
      </c>
      <c r="AU92" s="76">
        <f>'05 - Ústřední topení - 05...'!W111</f>
        <v>0</v>
      </c>
      <c r="AV92" s="75">
        <f>'05 - Ústřední topení - 05...'!M32</f>
        <v>0</v>
      </c>
      <c r="AW92" s="75">
        <f>'05 - Ústřední topení - 05...'!M33</f>
        <v>0</v>
      </c>
      <c r="AX92" s="75">
        <f>'05 - Ústřední topení - 05...'!M34</f>
        <v>0</v>
      </c>
      <c r="AY92" s="75">
        <f>'05 - Ústřední topení - 05...'!M35</f>
        <v>0</v>
      </c>
      <c r="AZ92" s="75">
        <f>'05 - Ústřední topení - 05...'!H32</f>
        <v>0</v>
      </c>
      <c r="BA92" s="75">
        <f>'05 - Ústřední topení - 05...'!H33</f>
        <v>0</v>
      </c>
      <c r="BB92" s="75">
        <f>'05 - Ústřední topení - 05...'!H34</f>
        <v>0</v>
      </c>
      <c r="BC92" s="75">
        <f>'05 - Ústřední topení - 05...'!H35</f>
        <v>0</v>
      </c>
      <c r="BD92" s="77">
        <f>'05 - Ústřední topení - 05...'!H36</f>
        <v>0</v>
      </c>
      <c r="BT92" s="78" t="s">
        <v>78</v>
      </c>
      <c r="BV92" s="78" t="s">
        <v>74</v>
      </c>
      <c r="BW92" s="78" t="s">
        <v>82</v>
      </c>
      <c r="BX92" s="78" t="s">
        <v>75</v>
      </c>
    </row>
    <row r="93" spans="1:76" s="5" customFormat="1" ht="22.5" x14ac:dyDescent="0.35">
      <c r="A93" s="70" t="s">
        <v>77</v>
      </c>
      <c r="B93" s="71"/>
      <c r="C93" s="72"/>
      <c r="D93" s="422">
        <v>6</v>
      </c>
      <c r="E93" s="422"/>
      <c r="F93" s="422"/>
      <c r="G93" s="422"/>
      <c r="H93" s="422"/>
      <c r="I93" s="99"/>
      <c r="J93" s="423" t="s">
        <v>1283</v>
      </c>
      <c r="K93" s="423"/>
      <c r="L93" s="423"/>
      <c r="M93" s="423"/>
      <c r="N93" s="423"/>
      <c r="O93" s="423"/>
      <c r="P93" s="423"/>
      <c r="Q93" s="423"/>
      <c r="R93" s="423"/>
      <c r="S93" s="423"/>
      <c r="T93" s="423"/>
      <c r="U93" s="423"/>
      <c r="V93" s="423"/>
      <c r="W93" s="423"/>
      <c r="X93" s="423"/>
      <c r="Y93" s="423"/>
      <c r="Z93" s="423"/>
      <c r="AA93" s="423"/>
      <c r="AB93" s="423"/>
      <c r="AC93" s="423"/>
      <c r="AD93" s="423"/>
      <c r="AE93" s="423"/>
      <c r="AF93" s="423"/>
      <c r="AG93" s="424">
        <f>'06 - Vzduchotechnika - 06...'!M30</f>
        <v>0</v>
      </c>
      <c r="AH93" s="425"/>
      <c r="AI93" s="425"/>
      <c r="AJ93" s="425"/>
      <c r="AK93" s="425"/>
      <c r="AL93" s="425"/>
      <c r="AM93" s="425"/>
      <c r="AN93" s="424">
        <f t="shared" si="0"/>
        <v>0</v>
      </c>
      <c r="AO93" s="425"/>
      <c r="AP93" s="425"/>
      <c r="AQ93" s="73"/>
      <c r="AS93" s="74">
        <f>'06 - Vzduchotechnika - 06...'!M28</f>
        <v>0</v>
      </c>
      <c r="AT93" s="75">
        <f t="shared" si="1"/>
        <v>0</v>
      </c>
      <c r="AU93" s="76">
        <f>'06 - Vzduchotechnika - 06...'!W111</f>
        <v>0</v>
      </c>
      <c r="AV93" s="75">
        <f>'06 - Vzduchotechnika - 06...'!M32</f>
        <v>0</v>
      </c>
      <c r="AW93" s="75">
        <f>'06 - Vzduchotechnika - 06...'!M33</f>
        <v>0</v>
      </c>
      <c r="AX93" s="75">
        <f>'06 - Vzduchotechnika - 06...'!M34</f>
        <v>0</v>
      </c>
      <c r="AY93" s="75">
        <f>'06 - Vzduchotechnika - 06...'!M35</f>
        <v>0</v>
      </c>
      <c r="AZ93" s="75">
        <f>'06 - Vzduchotechnika - 06...'!H32</f>
        <v>0</v>
      </c>
      <c r="BA93" s="75">
        <f>'06 - Vzduchotechnika - 06...'!H33</f>
        <v>0</v>
      </c>
      <c r="BB93" s="75">
        <f>'06 - Vzduchotechnika - 06...'!H34</f>
        <v>0</v>
      </c>
      <c r="BC93" s="75">
        <f>'06 - Vzduchotechnika - 06...'!H35</f>
        <v>0</v>
      </c>
      <c r="BD93" s="77">
        <f>'06 - Vzduchotechnika - 06...'!H36</f>
        <v>0</v>
      </c>
      <c r="BT93" s="78" t="s">
        <v>78</v>
      </c>
      <c r="BV93" s="78" t="s">
        <v>74</v>
      </c>
      <c r="BW93" s="78" t="s">
        <v>83</v>
      </c>
      <c r="BX93" s="78" t="s">
        <v>75</v>
      </c>
    </row>
    <row r="94" spans="1:76" s="5" customFormat="1" ht="22.5" x14ac:dyDescent="0.35">
      <c r="A94" s="70" t="s">
        <v>77</v>
      </c>
      <c r="B94" s="71"/>
      <c r="C94" s="72"/>
      <c r="D94" s="422">
        <v>7</v>
      </c>
      <c r="E94" s="422"/>
      <c r="F94" s="422"/>
      <c r="G94" s="422"/>
      <c r="H94" s="422"/>
      <c r="I94" s="99"/>
      <c r="J94" s="423" t="s">
        <v>1286</v>
      </c>
      <c r="K94" s="423"/>
      <c r="L94" s="423"/>
      <c r="M94" s="423"/>
      <c r="N94" s="423"/>
      <c r="O94" s="423"/>
      <c r="P94" s="423"/>
      <c r="Q94" s="423"/>
      <c r="R94" s="423"/>
      <c r="S94" s="423"/>
      <c r="T94" s="423"/>
      <c r="U94" s="423"/>
      <c r="V94" s="423"/>
      <c r="W94" s="423"/>
      <c r="X94" s="423"/>
      <c r="Y94" s="423"/>
      <c r="Z94" s="423"/>
      <c r="AA94" s="423"/>
      <c r="AB94" s="423"/>
      <c r="AC94" s="423"/>
      <c r="AD94" s="423"/>
      <c r="AE94" s="423"/>
      <c r="AF94" s="423"/>
      <c r="AG94" s="424">
        <f>'07 - Měření a regula - 07...'!M30</f>
        <v>0</v>
      </c>
      <c r="AH94" s="425"/>
      <c r="AI94" s="425"/>
      <c r="AJ94" s="425"/>
      <c r="AK94" s="425"/>
      <c r="AL94" s="425"/>
      <c r="AM94" s="425"/>
      <c r="AN94" s="424">
        <f t="shared" si="0"/>
        <v>0</v>
      </c>
      <c r="AO94" s="425"/>
      <c r="AP94" s="425"/>
      <c r="AQ94" s="73"/>
      <c r="AS94" s="74">
        <f>'07 - Měření a regula - 07...'!M28</f>
        <v>0</v>
      </c>
      <c r="AT94" s="75">
        <f t="shared" si="1"/>
        <v>0</v>
      </c>
      <c r="AU94" s="76">
        <f>'07 - Měření a regula - 07...'!W111</f>
        <v>0</v>
      </c>
      <c r="AV94" s="75">
        <f>'07 - Měření a regula - 07...'!M32</f>
        <v>0</v>
      </c>
      <c r="AW94" s="75">
        <f>'07 - Měření a regula - 07...'!M33</f>
        <v>0</v>
      </c>
      <c r="AX94" s="75">
        <f>'07 - Měření a regula - 07...'!M34</f>
        <v>0</v>
      </c>
      <c r="AY94" s="75">
        <f>'07 - Měření a regula - 07...'!M35</f>
        <v>0</v>
      </c>
      <c r="AZ94" s="75">
        <f>'07 - Měření a regula - 07...'!H32</f>
        <v>0</v>
      </c>
      <c r="BA94" s="75">
        <f>'07 - Měření a regula - 07...'!H33</f>
        <v>0</v>
      </c>
      <c r="BB94" s="75">
        <f>'07 - Měření a regula - 07...'!H34</f>
        <v>0</v>
      </c>
      <c r="BC94" s="75">
        <f>'07 - Měření a regula - 07...'!H35</f>
        <v>0</v>
      </c>
      <c r="BD94" s="77">
        <f>'07 - Měření a regula - 07...'!H36</f>
        <v>0</v>
      </c>
      <c r="BT94" s="78" t="s">
        <v>78</v>
      </c>
      <c r="BV94" s="78" t="s">
        <v>74</v>
      </c>
      <c r="BW94" s="78" t="s">
        <v>84</v>
      </c>
      <c r="BX94" s="78" t="s">
        <v>75</v>
      </c>
    </row>
    <row r="95" spans="1:76" s="5" customFormat="1" ht="22.5" x14ac:dyDescent="0.35">
      <c r="A95" s="70" t="s">
        <v>77</v>
      </c>
      <c r="B95" s="71"/>
      <c r="C95" s="72"/>
      <c r="D95" s="422">
        <v>8</v>
      </c>
      <c r="E95" s="422"/>
      <c r="F95" s="422"/>
      <c r="G95" s="422"/>
      <c r="H95" s="422"/>
      <c r="I95" s="99"/>
      <c r="J95" s="423" t="s">
        <v>1289</v>
      </c>
      <c r="K95" s="423"/>
      <c r="L95" s="423"/>
      <c r="M95" s="423"/>
      <c r="N95" s="423"/>
      <c r="O95" s="423"/>
      <c r="P95" s="423"/>
      <c r="Q95" s="423"/>
      <c r="R95" s="423"/>
      <c r="S95" s="423"/>
      <c r="T95" s="423"/>
      <c r="U95" s="423"/>
      <c r="V95" s="423"/>
      <c r="W95" s="423"/>
      <c r="X95" s="423"/>
      <c r="Y95" s="423"/>
      <c r="Z95" s="423"/>
      <c r="AA95" s="423"/>
      <c r="AB95" s="423"/>
      <c r="AC95" s="423"/>
      <c r="AD95" s="423"/>
      <c r="AE95" s="423"/>
      <c r="AF95" s="423"/>
      <c r="AG95" s="424">
        <f>'08 - Kanalizace - 08 - Ka...'!M30</f>
        <v>0</v>
      </c>
      <c r="AH95" s="425"/>
      <c r="AI95" s="425"/>
      <c r="AJ95" s="425"/>
      <c r="AK95" s="425"/>
      <c r="AL95" s="425"/>
      <c r="AM95" s="425"/>
      <c r="AN95" s="424">
        <f t="shared" si="0"/>
        <v>0</v>
      </c>
      <c r="AO95" s="425"/>
      <c r="AP95" s="425"/>
      <c r="AQ95" s="73"/>
      <c r="AS95" s="74">
        <f>'08 - Kanalizace - 08 - Ka...'!M28</f>
        <v>0</v>
      </c>
      <c r="AT95" s="75">
        <f t="shared" si="1"/>
        <v>0</v>
      </c>
      <c r="AU95" s="76">
        <f>'08 - Kanalizace - 08 - Ka...'!W111</f>
        <v>0</v>
      </c>
      <c r="AV95" s="75">
        <f>'08 - Kanalizace - 08 - Ka...'!M32</f>
        <v>0</v>
      </c>
      <c r="AW95" s="75">
        <f>'08 - Kanalizace - 08 - Ka...'!M33</f>
        <v>0</v>
      </c>
      <c r="AX95" s="75">
        <f>'08 - Kanalizace - 08 - Ka...'!M34</f>
        <v>0</v>
      </c>
      <c r="AY95" s="75">
        <f>'08 - Kanalizace - 08 - Ka...'!M35</f>
        <v>0</v>
      </c>
      <c r="AZ95" s="75">
        <f>'08 - Kanalizace - 08 - Ka...'!H32</f>
        <v>0</v>
      </c>
      <c r="BA95" s="75">
        <f>'08 - Kanalizace - 08 - Ka...'!H33</f>
        <v>0</v>
      </c>
      <c r="BB95" s="75">
        <f>'08 - Kanalizace - 08 - Ka...'!H34</f>
        <v>0</v>
      </c>
      <c r="BC95" s="75">
        <f>'08 - Kanalizace - 08 - Ka...'!H35</f>
        <v>0</v>
      </c>
      <c r="BD95" s="77">
        <f>'08 - Kanalizace - 08 - Ka...'!H36</f>
        <v>0</v>
      </c>
      <c r="BT95" s="78" t="s">
        <v>78</v>
      </c>
      <c r="BV95" s="78" t="s">
        <v>74</v>
      </c>
      <c r="BW95" s="78" t="s">
        <v>85</v>
      </c>
      <c r="BX95" s="78" t="s">
        <v>75</v>
      </c>
    </row>
    <row r="96" spans="1:76" s="5" customFormat="1" ht="22.5" x14ac:dyDescent="0.35">
      <c r="A96" s="70" t="s">
        <v>77</v>
      </c>
      <c r="B96" s="71"/>
      <c r="C96" s="72"/>
      <c r="D96" s="422">
        <v>9</v>
      </c>
      <c r="E96" s="422"/>
      <c r="F96" s="422"/>
      <c r="G96" s="422"/>
      <c r="H96" s="422"/>
      <c r="I96" s="99"/>
      <c r="J96" s="423" t="s">
        <v>1292</v>
      </c>
      <c r="K96" s="423"/>
      <c r="L96" s="423"/>
      <c r="M96" s="423"/>
      <c r="N96" s="423"/>
      <c r="O96" s="423"/>
      <c r="P96" s="423"/>
      <c r="Q96" s="423"/>
      <c r="R96" s="423"/>
      <c r="S96" s="423"/>
      <c r="T96" s="423"/>
      <c r="U96" s="423"/>
      <c r="V96" s="423"/>
      <c r="W96" s="423"/>
      <c r="X96" s="423"/>
      <c r="Y96" s="423"/>
      <c r="Z96" s="423"/>
      <c r="AA96" s="423"/>
      <c r="AB96" s="423"/>
      <c r="AC96" s="423"/>
      <c r="AD96" s="423"/>
      <c r="AE96" s="423"/>
      <c r="AF96" s="423"/>
      <c r="AG96" s="424">
        <f>'09 - Vodovod - 09 - Vodovod'!M30</f>
        <v>0</v>
      </c>
      <c r="AH96" s="425"/>
      <c r="AI96" s="425"/>
      <c r="AJ96" s="425"/>
      <c r="AK96" s="425"/>
      <c r="AL96" s="425"/>
      <c r="AM96" s="425"/>
      <c r="AN96" s="424">
        <f t="shared" si="0"/>
        <v>0</v>
      </c>
      <c r="AO96" s="425"/>
      <c r="AP96" s="425"/>
      <c r="AQ96" s="73"/>
      <c r="AS96" s="74">
        <f>'09 - Vodovod - 09 - Vodovod'!M28</f>
        <v>0</v>
      </c>
      <c r="AT96" s="75">
        <f t="shared" si="1"/>
        <v>0</v>
      </c>
      <c r="AU96" s="76">
        <f>'09 - Vodovod - 09 - Vodovod'!W111</f>
        <v>0</v>
      </c>
      <c r="AV96" s="75">
        <f>'09 - Vodovod - 09 - Vodovod'!M32</f>
        <v>0</v>
      </c>
      <c r="AW96" s="75">
        <f>'09 - Vodovod - 09 - Vodovod'!M33</f>
        <v>0</v>
      </c>
      <c r="AX96" s="75">
        <f>'09 - Vodovod - 09 - Vodovod'!M34</f>
        <v>0</v>
      </c>
      <c r="AY96" s="75">
        <f>'09 - Vodovod - 09 - Vodovod'!M35</f>
        <v>0</v>
      </c>
      <c r="AZ96" s="75">
        <f>'09 - Vodovod - 09 - Vodovod'!H32</f>
        <v>0</v>
      </c>
      <c r="BA96" s="75">
        <f>'09 - Vodovod - 09 - Vodovod'!H33</f>
        <v>0</v>
      </c>
      <c r="BB96" s="75">
        <f>'09 - Vodovod - 09 - Vodovod'!H34</f>
        <v>0</v>
      </c>
      <c r="BC96" s="75">
        <f>'09 - Vodovod - 09 - Vodovod'!H35</f>
        <v>0</v>
      </c>
      <c r="BD96" s="77">
        <f>'09 - Vodovod - 09 - Vodovod'!H36</f>
        <v>0</v>
      </c>
      <c r="BT96" s="78" t="s">
        <v>78</v>
      </c>
      <c r="BV96" s="78" t="s">
        <v>74</v>
      </c>
      <c r="BW96" s="78" t="s">
        <v>86</v>
      </c>
      <c r="BX96" s="78" t="s">
        <v>75</v>
      </c>
    </row>
    <row r="97" spans="1:76" s="5" customFormat="1" ht="22.5" x14ac:dyDescent="0.35">
      <c r="A97" s="70" t="s">
        <v>77</v>
      </c>
      <c r="B97" s="71"/>
      <c r="C97" s="72"/>
      <c r="D97" s="422">
        <v>10</v>
      </c>
      <c r="E97" s="422"/>
      <c r="F97" s="422"/>
      <c r="G97" s="422"/>
      <c r="H97" s="422"/>
      <c r="I97" s="99"/>
      <c r="J97" s="423" t="s">
        <v>1295</v>
      </c>
      <c r="K97" s="423"/>
      <c r="L97" s="423"/>
      <c r="M97" s="423"/>
      <c r="N97" s="423"/>
      <c r="O97" s="423"/>
      <c r="P97" s="423"/>
      <c r="Q97" s="423"/>
      <c r="R97" s="423"/>
      <c r="S97" s="423"/>
      <c r="T97" s="423"/>
      <c r="U97" s="423"/>
      <c r="V97" s="423"/>
      <c r="W97" s="423"/>
      <c r="X97" s="423"/>
      <c r="Y97" s="423"/>
      <c r="Z97" s="423"/>
      <c r="AA97" s="423"/>
      <c r="AB97" s="423"/>
      <c r="AC97" s="423"/>
      <c r="AD97" s="423"/>
      <c r="AE97" s="423"/>
      <c r="AF97" s="423"/>
      <c r="AG97" s="424">
        <f>'10 - Přípojka splašk - 10...'!M30</f>
        <v>0</v>
      </c>
      <c r="AH97" s="425"/>
      <c r="AI97" s="425"/>
      <c r="AJ97" s="425"/>
      <c r="AK97" s="425"/>
      <c r="AL97" s="425"/>
      <c r="AM97" s="425"/>
      <c r="AN97" s="424">
        <f t="shared" si="0"/>
        <v>0</v>
      </c>
      <c r="AO97" s="425"/>
      <c r="AP97" s="425"/>
      <c r="AQ97" s="73"/>
      <c r="AS97" s="74">
        <f>'10 - Přípojka splašk - 10...'!M28</f>
        <v>0</v>
      </c>
      <c r="AT97" s="75">
        <f t="shared" si="1"/>
        <v>0</v>
      </c>
      <c r="AU97" s="76">
        <f>'10 - Přípojka splašk - 10...'!W111</f>
        <v>0</v>
      </c>
      <c r="AV97" s="75">
        <f>'10 - Přípojka splašk - 10...'!M32</f>
        <v>0</v>
      </c>
      <c r="AW97" s="75">
        <f>'10 - Přípojka splašk - 10...'!M33</f>
        <v>0</v>
      </c>
      <c r="AX97" s="75">
        <f>'10 - Přípojka splašk - 10...'!M34</f>
        <v>0</v>
      </c>
      <c r="AY97" s="75">
        <f>'10 - Přípojka splašk - 10...'!M35</f>
        <v>0</v>
      </c>
      <c r="AZ97" s="75">
        <f>'10 - Přípojka splašk - 10...'!H32</f>
        <v>0</v>
      </c>
      <c r="BA97" s="75">
        <f>'10 - Přípojka splašk - 10...'!H33</f>
        <v>0</v>
      </c>
      <c r="BB97" s="75">
        <f>'10 - Přípojka splašk - 10...'!H34</f>
        <v>0</v>
      </c>
      <c r="BC97" s="75">
        <f>'10 - Přípojka splašk - 10...'!H35</f>
        <v>0</v>
      </c>
      <c r="BD97" s="77">
        <f>'10 - Přípojka splašk - 10...'!H36</f>
        <v>0</v>
      </c>
      <c r="BT97" s="78" t="s">
        <v>78</v>
      </c>
      <c r="BV97" s="78" t="s">
        <v>74</v>
      </c>
      <c r="BW97" s="78" t="s">
        <v>87</v>
      </c>
      <c r="BX97" s="78" t="s">
        <v>75</v>
      </c>
    </row>
    <row r="98" spans="1:76" s="5" customFormat="1" ht="22.5" x14ac:dyDescent="0.35">
      <c r="A98" s="70" t="s">
        <v>77</v>
      </c>
      <c r="B98" s="71"/>
      <c r="C98" s="72"/>
      <c r="D98" s="422">
        <v>11</v>
      </c>
      <c r="E98" s="422"/>
      <c r="F98" s="422"/>
      <c r="G98" s="422"/>
      <c r="H98" s="422"/>
      <c r="I98" s="99"/>
      <c r="J98" s="423" t="s">
        <v>1298</v>
      </c>
      <c r="K98" s="423"/>
      <c r="L98" s="423"/>
      <c r="M98" s="423"/>
      <c r="N98" s="423"/>
      <c r="O98" s="423"/>
      <c r="P98" s="423"/>
      <c r="Q98" s="423"/>
      <c r="R98" s="423"/>
      <c r="S98" s="423"/>
      <c r="T98" s="423"/>
      <c r="U98" s="423"/>
      <c r="V98" s="423"/>
      <c r="W98" s="423"/>
      <c r="X98" s="423"/>
      <c r="Y98" s="423"/>
      <c r="Z98" s="423"/>
      <c r="AA98" s="423"/>
      <c r="AB98" s="423"/>
      <c r="AC98" s="423"/>
      <c r="AD98" s="423"/>
      <c r="AE98" s="423"/>
      <c r="AF98" s="423"/>
      <c r="AG98" s="424">
        <f>'11 - Přípojka vodovo - 11...'!M30</f>
        <v>0</v>
      </c>
      <c r="AH98" s="425"/>
      <c r="AI98" s="425"/>
      <c r="AJ98" s="425"/>
      <c r="AK98" s="425"/>
      <c r="AL98" s="425"/>
      <c r="AM98" s="425"/>
      <c r="AN98" s="424">
        <f t="shared" si="0"/>
        <v>0</v>
      </c>
      <c r="AO98" s="425"/>
      <c r="AP98" s="425"/>
      <c r="AQ98" s="73"/>
      <c r="AS98" s="74">
        <f>'11 - Přípojka vodovo - 11...'!M28</f>
        <v>0</v>
      </c>
      <c r="AT98" s="75">
        <f t="shared" si="1"/>
        <v>0</v>
      </c>
      <c r="AU98" s="76">
        <f>'11 - Přípojka vodovo - 11...'!W111</f>
        <v>0</v>
      </c>
      <c r="AV98" s="75">
        <f>'11 - Přípojka vodovo - 11...'!M32</f>
        <v>0</v>
      </c>
      <c r="AW98" s="75">
        <f>'11 - Přípojka vodovo - 11...'!M33</f>
        <v>0</v>
      </c>
      <c r="AX98" s="75">
        <f>'11 - Přípojka vodovo - 11...'!M34</f>
        <v>0</v>
      </c>
      <c r="AY98" s="75">
        <f>'11 - Přípojka vodovo - 11...'!M35</f>
        <v>0</v>
      </c>
      <c r="AZ98" s="75">
        <f>'11 - Přípojka vodovo - 11...'!H32</f>
        <v>0</v>
      </c>
      <c r="BA98" s="75">
        <f>'11 - Přípojka vodovo - 11...'!H33</f>
        <v>0</v>
      </c>
      <c r="BB98" s="75">
        <f>'11 - Přípojka vodovo - 11...'!H34</f>
        <v>0</v>
      </c>
      <c r="BC98" s="75">
        <f>'11 - Přípojka vodovo - 11...'!H35</f>
        <v>0</v>
      </c>
      <c r="BD98" s="77">
        <f>'11 - Přípojka vodovo - 11...'!H36</f>
        <v>0</v>
      </c>
      <c r="BT98" s="78" t="s">
        <v>78</v>
      </c>
      <c r="BV98" s="78" t="s">
        <v>74</v>
      </c>
      <c r="BW98" s="78" t="s">
        <v>88</v>
      </c>
      <c r="BX98" s="78" t="s">
        <v>75</v>
      </c>
    </row>
    <row r="99" spans="1:76" s="5" customFormat="1" ht="22.5" x14ac:dyDescent="0.35">
      <c r="A99" s="70" t="s">
        <v>77</v>
      </c>
      <c r="B99" s="71"/>
      <c r="C99" s="72"/>
      <c r="D99" s="422">
        <v>12</v>
      </c>
      <c r="E99" s="422"/>
      <c r="F99" s="422"/>
      <c r="G99" s="422"/>
      <c r="H99" s="422"/>
      <c r="I99" s="99"/>
      <c r="J99" s="423" t="s">
        <v>1301</v>
      </c>
      <c r="K99" s="423"/>
      <c r="L99" s="423"/>
      <c r="M99" s="423"/>
      <c r="N99" s="423"/>
      <c r="O99" s="423"/>
      <c r="P99" s="423"/>
      <c r="Q99" s="423"/>
      <c r="R99" s="423"/>
      <c r="S99" s="423"/>
      <c r="T99" s="423"/>
      <c r="U99" s="423"/>
      <c r="V99" s="423"/>
      <c r="W99" s="423"/>
      <c r="X99" s="423"/>
      <c r="Y99" s="423"/>
      <c r="Z99" s="423"/>
      <c r="AA99" s="423"/>
      <c r="AB99" s="423"/>
      <c r="AC99" s="423"/>
      <c r="AD99" s="423"/>
      <c r="AE99" s="423"/>
      <c r="AF99" s="423"/>
      <c r="AG99" s="424">
        <f>'12 - Dešťová kanaliz - 12...'!M30</f>
        <v>0</v>
      </c>
      <c r="AH99" s="425"/>
      <c r="AI99" s="425"/>
      <c r="AJ99" s="425"/>
      <c r="AK99" s="425"/>
      <c r="AL99" s="425"/>
      <c r="AM99" s="425"/>
      <c r="AN99" s="424">
        <f t="shared" si="0"/>
        <v>0</v>
      </c>
      <c r="AO99" s="425"/>
      <c r="AP99" s="425"/>
      <c r="AQ99" s="73"/>
      <c r="AS99" s="74">
        <f>'12 - Dešťová kanaliz - 12...'!M28</f>
        <v>0</v>
      </c>
      <c r="AT99" s="75">
        <f t="shared" si="1"/>
        <v>0</v>
      </c>
      <c r="AU99" s="76">
        <f>'12 - Dešťová kanaliz - 12...'!W111</f>
        <v>0</v>
      </c>
      <c r="AV99" s="75">
        <f>'12 - Dešťová kanaliz - 12...'!M32</f>
        <v>0</v>
      </c>
      <c r="AW99" s="75">
        <f>'12 - Dešťová kanaliz - 12...'!M33</f>
        <v>0</v>
      </c>
      <c r="AX99" s="75">
        <f>'12 - Dešťová kanaliz - 12...'!M34</f>
        <v>0</v>
      </c>
      <c r="AY99" s="75">
        <f>'12 - Dešťová kanaliz - 12...'!M35</f>
        <v>0</v>
      </c>
      <c r="AZ99" s="75">
        <f>'12 - Dešťová kanaliz - 12...'!H32</f>
        <v>0</v>
      </c>
      <c r="BA99" s="75">
        <f>'12 - Dešťová kanaliz - 12...'!H33</f>
        <v>0</v>
      </c>
      <c r="BB99" s="75">
        <f>'12 - Dešťová kanaliz - 12...'!H34</f>
        <v>0</v>
      </c>
      <c r="BC99" s="75">
        <f>'12 - Dešťová kanaliz - 12...'!H35</f>
        <v>0</v>
      </c>
      <c r="BD99" s="77">
        <f>'12 - Dešťová kanaliz - 12...'!H36</f>
        <v>0</v>
      </c>
      <c r="BT99" s="78" t="s">
        <v>78</v>
      </c>
      <c r="BV99" s="78" t="s">
        <v>74</v>
      </c>
      <c r="BW99" s="78" t="s">
        <v>89</v>
      </c>
      <c r="BX99" s="78" t="s">
        <v>75</v>
      </c>
    </row>
    <row r="100" spans="1:76" s="5" customFormat="1" ht="22.5" x14ac:dyDescent="0.35">
      <c r="A100" s="70" t="s">
        <v>77</v>
      </c>
      <c r="B100" s="71"/>
      <c r="C100" s="72"/>
      <c r="D100" s="422">
        <v>13</v>
      </c>
      <c r="E100" s="422"/>
      <c r="F100" s="422"/>
      <c r="G100" s="422"/>
      <c r="H100" s="422"/>
      <c r="I100" s="99"/>
      <c r="J100" s="423" t="s">
        <v>1304</v>
      </c>
      <c r="K100" s="423"/>
      <c r="L100" s="423"/>
      <c r="M100" s="423"/>
      <c r="N100" s="423"/>
      <c r="O100" s="423"/>
      <c r="P100" s="423"/>
      <c r="Q100" s="423"/>
      <c r="R100" s="423"/>
      <c r="S100" s="423"/>
      <c r="T100" s="423"/>
      <c r="U100" s="423"/>
      <c r="V100" s="423"/>
      <c r="W100" s="423"/>
      <c r="X100" s="423"/>
      <c r="Y100" s="423"/>
      <c r="Z100" s="423"/>
      <c r="AA100" s="423"/>
      <c r="AB100" s="423"/>
      <c r="AC100" s="423"/>
      <c r="AD100" s="423"/>
      <c r="AE100" s="423"/>
      <c r="AF100" s="423"/>
      <c r="AG100" s="424">
        <f>'13 - Přeložka vodovo - 13...'!M30</f>
        <v>0</v>
      </c>
      <c r="AH100" s="425"/>
      <c r="AI100" s="425"/>
      <c r="AJ100" s="425"/>
      <c r="AK100" s="425"/>
      <c r="AL100" s="425"/>
      <c r="AM100" s="425"/>
      <c r="AN100" s="424">
        <f t="shared" si="0"/>
        <v>0</v>
      </c>
      <c r="AO100" s="425"/>
      <c r="AP100" s="425"/>
      <c r="AQ100" s="73"/>
      <c r="AS100" s="74">
        <f>'13 - Přeložka vodovo - 13...'!M28</f>
        <v>0</v>
      </c>
      <c r="AT100" s="75">
        <f t="shared" si="1"/>
        <v>0</v>
      </c>
      <c r="AU100" s="76">
        <f>'13 - Přeložka vodovo - 13...'!W111</f>
        <v>0</v>
      </c>
      <c r="AV100" s="75">
        <f>'13 - Přeložka vodovo - 13...'!M32</f>
        <v>0</v>
      </c>
      <c r="AW100" s="75">
        <f>'13 - Přeložka vodovo - 13...'!M33</f>
        <v>0</v>
      </c>
      <c r="AX100" s="75">
        <f>'13 - Přeložka vodovo - 13...'!M34</f>
        <v>0</v>
      </c>
      <c r="AY100" s="75">
        <f>'13 - Přeložka vodovo - 13...'!M35</f>
        <v>0</v>
      </c>
      <c r="AZ100" s="75">
        <f>'13 - Přeložka vodovo - 13...'!H32</f>
        <v>0</v>
      </c>
      <c r="BA100" s="75">
        <f>'13 - Přeložka vodovo - 13...'!H33</f>
        <v>0</v>
      </c>
      <c r="BB100" s="75">
        <f>'13 - Přeložka vodovo - 13...'!H34</f>
        <v>0</v>
      </c>
      <c r="BC100" s="75">
        <f>'13 - Přeložka vodovo - 13...'!H35</f>
        <v>0</v>
      </c>
      <c r="BD100" s="77">
        <f>'13 - Přeložka vodovo - 13...'!H36</f>
        <v>0</v>
      </c>
      <c r="BT100" s="78" t="s">
        <v>78</v>
      </c>
      <c r="BV100" s="78" t="s">
        <v>74</v>
      </c>
      <c r="BW100" s="78" t="s">
        <v>90</v>
      </c>
      <c r="BX100" s="78" t="s">
        <v>75</v>
      </c>
    </row>
    <row r="101" spans="1:76" s="5" customFormat="1" ht="22.5" x14ac:dyDescent="0.35">
      <c r="A101" s="70" t="s">
        <v>77</v>
      </c>
      <c r="B101" s="71"/>
      <c r="C101" s="72"/>
      <c r="D101" s="422">
        <v>14</v>
      </c>
      <c r="E101" s="422"/>
      <c r="F101" s="422"/>
      <c r="G101" s="422"/>
      <c r="H101" s="422"/>
      <c r="I101" s="99"/>
      <c r="J101" s="423" t="s">
        <v>1307</v>
      </c>
      <c r="K101" s="423"/>
      <c r="L101" s="423"/>
      <c r="M101" s="423"/>
      <c r="N101" s="423"/>
      <c r="O101" s="423"/>
      <c r="P101" s="423"/>
      <c r="Q101" s="423"/>
      <c r="R101" s="423"/>
      <c r="S101" s="423"/>
      <c r="T101" s="423"/>
      <c r="U101" s="423"/>
      <c r="V101" s="423"/>
      <c r="W101" s="423"/>
      <c r="X101" s="423"/>
      <c r="Y101" s="423"/>
      <c r="Z101" s="423"/>
      <c r="AA101" s="423"/>
      <c r="AB101" s="423"/>
      <c r="AC101" s="423"/>
      <c r="AD101" s="423"/>
      <c r="AE101" s="423"/>
      <c r="AF101" s="423"/>
      <c r="AG101" s="424">
        <f>'14 - EPS - 14 - EPS'!M30</f>
        <v>0</v>
      </c>
      <c r="AH101" s="425"/>
      <c r="AI101" s="425"/>
      <c r="AJ101" s="425"/>
      <c r="AK101" s="425"/>
      <c r="AL101" s="425"/>
      <c r="AM101" s="425"/>
      <c r="AN101" s="424">
        <f t="shared" si="0"/>
        <v>0</v>
      </c>
      <c r="AO101" s="425"/>
      <c r="AP101" s="425"/>
      <c r="AQ101" s="73"/>
      <c r="AS101" s="74">
        <f>'14 - EPS - 14 - EPS'!M28</f>
        <v>0</v>
      </c>
      <c r="AT101" s="75">
        <f t="shared" si="1"/>
        <v>0</v>
      </c>
      <c r="AU101" s="76">
        <f>'14 - EPS - 14 - EPS'!W111</f>
        <v>0</v>
      </c>
      <c r="AV101" s="75">
        <f>'14 - EPS - 14 - EPS'!M32</f>
        <v>0</v>
      </c>
      <c r="AW101" s="75">
        <f>'14 - EPS - 14 - EPS'!M33</f>
        <v>0</v>
      </c>
      <c r="AX101" s="75">
        <f>'14 - EPS - 14 - EPS'!M34</f>
        <v>0</v>
      </c>
      <c r="AY101" s="75">
        <f>'14 - EPS - 14 - EPS'!M35</f>
        <v>0</v>
      </c>
      <c r="AZ101" s="75">
        <f>'14 - EPS - 14 - EPS'!H32</f>
        <v>0</v>
      </c>
      <c r="BA101" s="75">
        <f>'14 - EPS - 14 - EPS'!H33</f>
        <v>0</v>
      </c>
      <c r="BB101" s="75">
        <f>'14 - EPS - 14 - EPS'!H34</f>
        <v>0</v>
      </c>
      <c r="BC101" s="75">
        <f>'14 - EPS - 14 - EPS'!H35</f>
        <v>0</v>
      </c>
      <c r="BD101" s="77">
        <f>'14 - EPS - 14 - EPS'!H36</f>
        <v>0</v>
      </c>
      <c r="BT101" s="78" t="s">
        <v>78</v>
      </c>
      <c r="BV101" s="78" t="s">
        <v>74</v>
      </c>
      <c r="BW101" s="78" t="s">
        <v>91</v>
      </c>
      <c r="BX101" s="78" t="s">
        <v>75</v>
      </c>
    </row>
    <row r="102" spans="1:76" s="5" customFormat="1" ht="22.5" x14ac:dyDescent="0.35">
      <c r="A102" s="70" t="s">
        <v>77</v>
      </c>
      <c r="B102" s="71"/>
      <c r="C102" s="72"/>
      <c r="D102" s="422">
        <v>15</v>
      </c>
      <c r="E102" s="422"/>
      <c r="F102" s="422"/>
      <c r="G102" s="422"/>
      <c r="H102" s="422"/>
      <c r="I102" s="99"/>
      <c r="J102" s="423" t="s">
        <v>1310</v>
      </c>
      <c r="K102" s="423"/>
      <c r="L102" s="423"/>
      <c r="M102" s="423"/>
      <c r="N102" s="423"/>
      <c r="O102" s="423"/>
      <c r="P102" s="423"/>
      <c r="Q102" s="423"/>
      <c r="R102" s="423"/>
      <c r="S102" s="423"/>
      <c r="T102" s="423"/>
      <c r="U102" s="423"/>
      <c r="V102" s="423"/>
      <c r="W102" s="423"/>
      <c r="X102" s="423"/>
      <c r="Y102" s="423"/>
      <c r="Z102" s="423"/>
      <c r="AA102" s="423"/>
      <c r="AB102" s="423"/>
      <c r="AC102" s="423"/>
      <c r="AD102" s="423"/>
      <c r="AE102" s="423"/>
      <c r="AF102" s="423"/>
      <c r="AG102" s="424">
        <f>'15 - NN - 15 - NN'!M30</f>
        <v>0</v>
      </c>
      <c r="AH102" s="425"/>
      <c r="AI102" s="425"/>
      <c r="AJ102" s="425"/>
      <c r="AK102" s="425"/>
      <c r="AL102" s="425"/>
      <c r="AM102" s="425"/>
      <c r="AN102" s="424">
        <f t="shared" si="0"/>
        <v>0</v>
      </c>
      <c r="AO102" s="425"/>
      <c r="AP102" s="425"/>
      <c r="AQ102" s="73"/>
      <c r="AS102" s="74">
        <f>'15 - NN - 15 - NN'!M28</f>
        <v>0</v>
      </c>
      <c r="AT102" s="75">
        <f t="shared" si="1"/>
        <v>0</v>
      </c>
      <c r="AU102" s="76">
        <f>'15 - NN - 15 - NN'!W111</f>
        <v>0</v>
      </c>
      <c r="AV102" s="75">
        <f>'15 - NN - 15 - NN'!M32</f>
        <v>0</v>
      </c>
      <c r="AW102" s="75">
        <f>'15 - NN - 15 - NN'!M33</f>
        <v>0</v>
      </c>
      <c r="AX102" s="75">
        <f>'15 - NN - 15 - NN'!M34</f>
        <v>0</v>
      </c>
      <c r="AY102" s="75">
        <f>'15 - NN - 15 - NN'!M35</f>
        <v>0</v>
      </c>
      <c r="AZ102" s="75">
        <f>'15 - NN - 15 - NN'!H32</f>
        <v>0</v>
      </c>
      <c r="BA102" s="75">
        <f>'15 - NN - 15 - NN'!H33</f>
        <v>0</v>
      </c>
      <c r="BB102" s="75">
        <f>'15 - NN - 15 - NN'!H34</f>
        <v>0</v>
      </c>
      <c r="BC102" s="75">
        <f>'15 - NN - 15 - NN'!H35</f>
        <v>0</v>
      </c>
      <c r="BD102" s="77">
        <f>'15 - NN - 15 - NN'!H36</f>
        <v>0</v>
      </c>
      <c r="BT102" s="78" t="s">
        <v>78</v>
      </c>
      <c r="BV102" s="78" t="s">
        <v>74</v>
      </c>
      <c r="BW102" s="78" t="s">
        <v>92</v>
      </c>
      <c r="BX102" s="78" t="s">
        <v>75</v>
      </c>
    </row>
    <row r="103" spans="1:76" s="5" customFormat="1" ht="22.5" x14ac:dyDescent="0.35">
      <c r="A103" s="70" t="s">
        <v>77</v>
      </c>
      <c r="B103" s="71"/>
      <c r="C103" s="72"/>
      <c r="D103" s="422">
        <v>16</v>
      </c>
      <c r="E103" s="422"/>
      <c r="F103" s="422"/>
      <c r="G103" s="422"/>
      <c r="H103" s="422"/>
      <c r="I103" s="99"/>
      <c r="J103" s="423" t="s">
        <v>1378</v>
      </c>
      <c r="K103" s="423"/>
      <c r="L103" s="423"/>
      <c r="M103" s="423"/>
      <c r="N103" s="423"/>
      <c r="O103" s="423"/>
      <c r="P103" s="423"/>
      <c r="Q103" s="423"/>
      <c r="R103" s="423"/>
      <c r="S103" s="423"/>
      <c r="T103" s="423"/>
      <c r="U103" s="423"/>
      <c r="V103" s="423"/>
      <c r="W103" s="423"/>
      <c r="X103" s="423"/>
      <c r="Y103" s="423"/>
      <c r="Z103" s="423"/>
      <c r="AA103" s="423"/>
      <c r="AB103" s="423"/>
      <c r="AC103" s="423"/>
      <c r="AD103" s="423"/>
      <c r="AE103" s="423"/>
      <c r="AF103" s="423"/>
      <c r="AG103" s="424">
        <f>'16 - NN - osvětlení  - 16...'!M30</f>
        <v>0</v>
      </c>
      <c r="AH103" s="425"/>
      <c r="AI103" s="425"/>
      <c r="AJ103" s="425"/>
      <c r="AK103" s="425"/>
      <c r="AL103" s="425"/>
      <c r="AM103" s="425"/>
      <c r="AN103" s="424">
        <f t="shared" si="0"/>
        <v>0</v>
      </c>
      <c r="AO103" s="425"/>
      <c r="AP103" s="425"/>
      <c r="AQ103" s="73"/>
      <c r="AS103" s="74">
        <f>'16 - NN - osvětlení  - 16...'!M28</f>
        <v>0</v>
      </c>
      <c r="AT103" s="75">
        <f t="shared" si="1"/>
        <v>0</v>
      </c>
      <c r="AU103" s="76">
        <f>'16 - NN - osvětlení  - 16...'!W111</f>
        <v>0</v>
      </c>
      <c r="AV103" s="75">
        <f>'16 - NN - osvětlení  - 16...'!M32</f>
        <v>0</v>
      </c>
      <c r="AW103" s="75">
        <f>'16 - NN - osvětlení  - 16...'!M33</f>
        <v>0</v>
      </c>
      <c r="AX103" s="75">
        <f>'16 - NN - osvětlení  - 16...'!M34</f>
        <v>0</v>
      </c>
      <c r="AY103" s="75">
        <f>'16 - NN - osvětlení  - 16...'!M35</f>
        <v>0</v>
      </c>
      <c r="AZ103" s="75">
        <f>'16 - NN - osvětlení  - 16...'!H32</f>
        <v>0</v>
      </c>
      <c r="BA103" s="75">
        <f>'16 - NN - osvětlení  - 16...'!H33</f>
        <v>0</v>
      </c>
      <c r="BB103" s="75">
        <f>'16 - NN - osvětlení  - 16...'!H34</f>
        <v>0</v>
      </c>
      <c r="BC103" s="75">
        <f>'16 - NN - osvětlení  - 16...'!H35</f>
        <v>0</v>
      </c>
      <c r="BD103" s="77">
        <f>'16 - NN - osvětlení  - 16...'!H36</f>
        <v>0</v>
      </c>
      <c r="BT103" s="78" t="s">
        <v>78</v>
      </c>
      <c r="BV103" s="78" t="s">
        <v>74</v>
      </c>
      <c r="BW103" s="78" t="s">
        <v>93</v>
      </c>
      <c r="BX103" s="78" t="s">
        <v>75</v>
      </c>
    </row>
    <row r="104" spans="1:76" s="5" customFormat="1" ht="22.5" x14ac:dyDescent="0.35">
      <c r="A104" s="70" t="s">
        <v>77</v>
      </c>
      <c r="B104" s="71"/>
      <c r="C104" s="72"/>
      <c r="D104" s="422">
        <v>17</v>
      </c>
      <c r="E104" s="422"/>
      <c r="F104" s="422"/>
      <c r="G104" s="422"/>
      <c r="H104" s="422"/>
      <c r="I104" s="99"/>
      <c r="J104" s="423" t="s">
        <v>1316</v>
      </c>
      <c r="K104" s="423"/>
      <c r="L104" s="423"/>
      <c r="M104" s="423"/>
      <c r="N104" s="423"/>
      <c r="O104" s="423"/>
      <c r="P104" s="423"/>
      <c r="Q104" s="423"/>
      <c r="R104" s="423"/>
      <c r="S104" s="423"/>
      <c r="T104" s="423"/>
      <c r="U104" s="423"/>
      <c r="V104" s="423"/>
      <c r="W104" s="423"/>
      <c r="X104" s="423"/>
      <c r="Y104" s="423"/>
      <c r="Z104" s="423"/>
      <c r="AA104" s="423"/>
      <c r="AB104" s="423"/>
      <c r="AC104" s="423"/>
      <c r="AD104" s="423"/>
      <c r="AE104" s="423"/>
      <c r="AF104" s="423"/>
      <c r="AG104" s="424">
        <f>'17 - NN - bleskosvod - 17...'!M30</f>
        <v>0</v>
      </c>
      <c r="AH104" s="425"/>
      <c r="AI104" s="425"/>
      <c r="AJ104" s="425"/>
      <c r="AK104" s="425"/>
      <c r="AL104" s="425"/>
      <c r="AM104" s="425"/>
      <c r="AN104" s="424">
        <f t="shared" si="0"/>
        <v>0</v>
      </c>
      <c r="AO104" s="425"/>
      <c r="AP104" s="425"/>
      <c r="AQ104" s="73"/>
      <c r="AS104" s="74">
        <f>'17 - NN - bleskosvod - 17...'!M28</f>
        <v>0</v>
      </c>
      <c r="AT104" s="75">
        <f t="shared" si="1"/>
        <v>0</v>
      </c>
      <c r="AU104" s="76">
        <f>'17 - NN - bleskosvod - 17...'!W111</f>
        <v>0</v>
      </c>
      <c r="AV104" s="75">
        <f>'17 - NN - bleskosvod - 17...'!M32</f>
        <v>0</v>
      </c>
      <c r="AW104" s="75">
        <f>'17 - NN - bleskosvod - 17...'!M33</f>
        <v>0</v>
      </c>
      <c r="AX104" s="75">
        <f>'17 - NN - bleskosvod - 17...'!M34</f>
        <v>0</v>
      </c>
      <c r="AY104" s="75">
        <f>'17 - NN - bleskosvod - 17...'!M35</f>
        <v>0</v>
      </c>
      <c r="AZ104" s="75">
        <f>'17 - NN - bleskosvod - 17...'!H32</f>
        <v>0</v>
      </c>
      <c r="BA104" s="75">
        <f>'17 - NN - bleskosvod - 17...'!H33</f>
        <v>0</v>
      </c>
      <c r="BB104" s="75">
        <f>'17 - NN - bleskosvod - 17...'!H34</f>
        <v>0</v>
      </c>
      <c r="BC104" s="75">
        <f>'17 - NN - bleskosvod - 17...'!H35</f>
        <v>0</v>
      </c>
      <c r="BD104" s="77">
        <f>'17 - NN - bleskosvod - 17...'!H36</f>
        <v>0</v>
      </c>
      <c r="BT104" s="78" t="s">
        <v>78</v>
      </c>
      <c r="BV104" s="78" t="s">
        <v>74</v>
      </c>
      <c r="BW104" s="78" t="s">
        <v>94</v>
      </c>
      <c r="BX104" s="78" t="s">
        <v>75</v>
      </c>
    </row>
    <row r="105" spans="1:76" s="5" customFormat="1" ht="22.5" x14ac:dyDescent="0.35">
      <c r="A105" s="70" t="s">
        <v>77</v>
      </c>
      <c r="B105" s="71"/>
      <c r="C105" s="72"/>
      <c r="D105" s="422">
        <v>18</v>
      </c>
      <c r="E105" s="422"/>
      <c r="F105" s="422"/>
      <c r="G105" s="422"/>
      <c r="H105" s="422"/>
      <c r="I105" s="99"/>
      <c r="J105" s="423" t="s">
        <v>1319</v>
      </c>
      <c r="K105" s="423"/>
      <c r="L105" s="423"/>
      <c r="M105" s="423"/>
      <c r="N105" s="423"/>
      <c r="O105" s="423"/>
      <c r="P105" s="423"/>
      <c r="Q105" s="423"/>
      <c r="R105" s="423"/>
      <c r="S105" s="423"/>
      <c r="T105" s="423"/>
      <c r="U105" s="423"/>
      <c r="V105" s="423"/>
      <c r="W105" s="423"/>
      <c r="X105" s="423"/>
      <c r="Y105" s="423"/>
      <c r="Z105" s="423"/>
      <c r="AA105" s="423"/>
      <c r="AB105" s="423"/>
      <c r="AC105" s="423"/>
      <c r="AD105" s="423"/>
      <c r="AE105" s="423"/>
      <c r="AF105" s="423"/>
      <c r="AG105" s="424">
        <f>'18 - NN - přeložka - 18 -...'!M30</f>
        <v>0</v>
      </c>
      <c r="AH105" s="425"/>
      <c r="AI105" s="425"/>
      <c r="AJ105" s="425"/>
      <c r="AK105" s="425"/>
      <c r="AL105" s="425"/>
      <c r="AM105" s="425"/>
      <c r="AN105" s="424">
        <f t="shared" si="0"/>
        <v>0</v>
      </c>
      <c r="AO105" s="425"/>
      <c r="AP105" s="425"/>
      <c r="AQ105" s="73"/>
      <c r="AS105" s="74">
        <f>'18 - NN - přeložka - 18 -...'!M28</f>
        <v>0</v>
      </c>
      <c r="AT105" s="75">
        <f t="shared" si="1"/>
        <v>0</v>
      </c>
      <c r="AU105" s="76">
        <f>'18 - NN - přeložka - 18 -...'!W111</f>
        <v>0</v>
      </c>
      <c r="AV105" s="75">
        <f>'18 - NN - přeložka - 18 -...'!M32</f>
        <v>0</v>
      </c>
      <c r="AW105" s="75">
        <f>'18 - NN - přeložka - 18 -...'!M33</f>
        <v>0</v>
      </c>
      <c r="AX105" s="75">
        <f>'18 - NN - přeložka - 18 -...'!M34</f>
        <v>0</v>
      </c>
      <c r="AY105" s="75">
        <f>'18 - NN - přeložka - 18 -...'!M35</f>
        <v>0</v>
      </c>
      <c r="AZ105" s="75">
        <f>'18 - NN - přeložka - 18 -...'!H32</f>
        <v>0</v>
      </c>
      <c r="BA105" s="75">
        <f>'18 - NN - přeložka - 18 -...'!H33</f>
        <v>0</v>
      </c>
      <c r="BB105" s="75">
        <f>'18 - NN - přeložka - 18 -...'!H34</f>
        <v>0</v>
      </c>
      <c r="BC105" s="75">
        <f>'18 - NN - přeložka - 18 -...'!H35</f>
        <v>0</v>
      </c>
      <c r="BD105" s="77">
        <f>'18 - NN - přeložka - 18 -...'!H36</f>
        <v>0</v>
      </c>
      <c r="BT105" s="78" t="s">
        <v>78</v>
      </c>
      <c r="BV105" s="78" t="s">
        <v>74</v>
      </c>
      <c r="BW105" s="78" t="s">
        <v>95</v>
      </c>
      <c r="BX105" s="78" t="s">
        <v>75</v>
      </c>
    </row>
    <row r="106" spans="1:76" s="5" customFormat="1" ht="22.5" x14ac:dyDescent="0.35">
      <c r="A106" s="70" t="s">
        <v>77</v>
      </c>
      <c r="B106" s="71"/>
      <c r="C106" s="72"/>
      <c r="D106" s="422">
        <v>19</v>
      </c>
      <c r="E106" s="422"/>
      <c r="F106" s="422"/>
      <c r="G106" s="422"/>
      <c r="H106" s="422"/>
      <c r="I106" s="99"/>
      <c r="J106" s="423" t="s">
        <v>1322</v>
      </c>
      <c r="K106" s="423"/>
      <c r="L106" s="423"/>
      <c r="M106" s="423"/>
      <c r="N106" s="423"/>
      <c r="O106" s="423"/>
      <c r="P106" s="423"/>
      <c r="Q106" s="423"/>
      <c r="R106" s="423"/>
      <c r="S106" s="423"/>
      <c r="T106" s="423"/>
      <c r="U106" s="423"/>
      <c r="V106" s="423"/>
      <c r="W106" s="423"/>
      <c r="X106" s="423"/>
      <c r="Y106" s="423"/>
      <c r="Z106" s="423"/>
      <c r="AA106" s="423"/>
      <c r="AB106" s="423"/>
      <c r="AC106" s="423"/>
      <c r="AD106" s="423"/>
      <c r="AE106" s="423"/>
      <c r="AF106" s="423"/>
      <c r="AG106" s="424">
        <f>'19 - NN - přípojka - 19 -...'!M30</f>
        <v>0</v>
      </c>
      <c r="AH106" s="425"/>
      <c r="AI106" s="425"/>
      <c r="AJ106" s="425"/>
      <c r="AK106" s="425"/>
      <c r="AL106" s="425"/>
      <c r="AM106" s="425"/>
      <c r="AN106" s="424">
        <f t="shared" si="0"/>
        <v>0</v>
      </c>
      <c r="AO106" s="425"/>
      <c r="AP106" s="425"/>
      <c r="AQ106" s="73"/>
      <c r="AS106" s="74">
        <f>'19 - NN - přípojka - 19 -...'!M28</f>
        <v>0</v>
      </c>
      <c r="AT106" s="75">
        <f t="shared" si="1"/>
        <v>0</v>
      </c>
      <c r="AU106" s="76">
        <f>'19 - NN - přípojka - 19 -...'!W111</f>
        <v>0</v>
      </c>
      <c r="AV106" s="75">
        <f>'19 - NN - přípojka - 19 -...'!M32</f>
        <v>0</v>
      </c>
      <c r="AW106" s="75">
        <f>'19 - NN - přípojka - 19 -...'!M33</f>
        <v>0</v>
      </c>
      <c r="AX106" s="75">
        <f>'19 - NN - přípojka - 19 -...'!M34</f>
        <v>0</v>
      </c>
      <c r="AY106" s="75">
        <f>'19 - NN - přípojka - 19 -...'!M35</f>
        <v>0</v>
      </c>
      <c r="AZ106" s="75">
        <f>'19 - NN - přípojka - 19 -...'!H32</f>
        <v>0</v>
      </c>
      <c r="BA106" s="75">
        <f>'19 - NN - přípojka - 19 -...'!H33</f>
        <v>0</v>
      </c>
      <c r="BB106" s="75">
        <f>'19 - NN - přípojka - 19 -...'!H34</f>
        <v>0</v>
      </c>
      <c r="BC106" s="75">
        <f>'19 - NN - přípojka - 19 -...'!H35</f>
        <v>0</v>
      </c>
      <c r="BD106" s="77">
        <f>'19 - NN - přípojka - 19 -...'!H36</f>
        <v>0</v>
      </c>
      <c r="BT106" s="78" t="s">
        <v>78</v>
      </c>
      <c r="BV106" s="78" t="s">
        <v>74</v>
      </c>
      <c r="BW106" s="78" t="s">
        <v>96</v>
      </c>
      <c r="BX106" s="78" t="s">
        <v>75</v>
      </c>
    </row>
    <row r="107" spans="1:76" s="5" customFormat="1" ht="22.5" x14ac:dyDescent="0.35">
      <c r="A107" s="70" t="s">
        <v>77</v>
      </c>
      <c r="B107" s="71"/>
      <c r="C107" s="72"/>
      <c r="D107" s="422">
        <v>20</v>
      </c>
      <c r="E107" s="422"/>
      <c r="F107" s="422"/>
      <c r="G107" s="422"/>
      <c r="H107" s="422"/>
      <c r="I107" s="99"/>
      <c r="J107" s="423" t="s">
        <v>1325</v>
      </c>
      <c r="K107" s="423"/>
      <c r="L107" s="423"/>
      <c r="M107" s="423"/>
      <c r="N107" s="423"/>
      <c r="O107" s="423"/>
      <c r="P107" s="423"/>
      <c r="Q107" s="423"/>
      <c r="R107" s="423"/>
      <c r="S107" s="423"/>
      <c r="T107" s="423"/>
      <c r="U107" s="423"/>
      <c r="V107" s="423"/>
      <c r="W107" s="423"/>
      <c r="X107" s="423"/>
      <c r="Y107" s="423"/>
      <c r="Z107" s="423"/>
      <c r="AA107" s="423"/>
      <c r="AB107" s="423"/>
      <c r="AC107" s="423"/>
      <c r="AD107" s="423"/>
      <c r="AE107" s="423"/>
      <c r="AF107" s="423"/>
      <c r="AG107" s="424">
        <f>'20 - SLP - kabeláž - 20 -...'!M30</f>
        <v>0</v>
      </c>
      <c r="AH107" s="425"/>
      <c r="AI107" s="425"/>
      <c r="AJ107" s="425"/>
      <c r="AK107" s="425"/>
      <c r="AL107" s="425"/>
      <c r="AM107" s="425"/>
      <c r="AN107" s="424">
        <f t="shared" si="0"/>
        <v>0</v>
      </c>
      <c r="AO107" s="425"/>
      <c r="AP107" s="425"/>
      <c r="AQ107" s="73"/>
      <c r="AS107" s="74">
        <f>'20 - SLP - kabeláž - 20 -...'!M28</f>
        <v>0</v>
      </c>
      <c r="AT107" s="75">
        <f t="shared" si="1"/>
        <v>0</v>
      </c>
      <c r="AU107" s="76">
        <f>'20 - SLP - kabeláž - 20 -...'!W111</f>
        <v>0</v>
      </c>
      <c r="AV107" s="75">
        <f>'20 - SLP - kabeláž - 20 -...'!M32</f>
        <v>0</v>
      </c>
      <c r="AW107" s="75">
        <f>'20 - SLP - kabeláž - 20 -...'!M33</f>
        <v>0</v>
      </c>
      <c r="AX107" s="75">
        <f>'20 - SLP - kabeláž - 20 -...'!M34</f>
        <v>0</v>
      </c>
      <c r="AY107" s="75">
        <f>'20 - SLP - kabeláž - 20 -...'!M35</f>
        <v>0</v>
      </c>
      <c r="AZ107" s="75">
        <f>'20 - SLP - kabeláž - 20 -...'!H32</f>
        <v>0</v>
      </c>
      <c r="BA107" s="75">
        <f>'20 - SLP - kabeláž - 20 -...'!H33</f>
        <v>0</v>
      </c>
      <c r="BB107" s="75">
        <f>'20 - SLP - kabeláž - 20 -...'!H34</f>
        <v>0</v>
      </c>
      <c r="BC107" s="75">
        <f>'20 - SLP - kabeláž - 20 -...'!H35</f>
        <v>0</v>
      </c>
      <c r="BD107" s="77">
        <f>'20 - SLP - kabeláž - 20 -...'!H36</f>
        <v>0</v>
      </c>
      <c r="BT107" s="78" t="s">
        <v>78</v>
      </c>
      <c r="BV107" s="78" t="s">
        <v>74</v>
      </c>
      <c r="BW107" s="78" t="s">
        <v>97</v>
      </c>
      <c r="BX107" s="78" t="s">
        <v>75</v>
      </c>
    </row>
    <row r="108" spans="1:76" s="5" customFormat="1" ht="22.5" x14ac:dyDescent="0.35">
      <c r="A108" s="70" t="s">
        <v>77</v>
      </c>
      <c r="B108" s="71"/>
      <c r="C108" s="72"/>
      <c r="D108" s="422">
        <v>21</v>
      </c>
      <c r="E108" s="422"/>
      <c r="F108" s="422"/>
      <c r="G108" s="422"/>
      <c r="H108" s="422"/>
      <c r="I108" s="99"/>
      <c r="J108" s="423" t="s">
        <v>1379</v>
      </c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423"/>
      <c r="W108" s="423"/>
      <c r="X108" s="423"/>
      <c r="Y108" s="423"/>
      <c r="Z108" s="423"/>
      <c r="AA108" s="423"/>
      <c r="AB108" s="423"/>
      <c r="AC108" s="423"/>
      <c r="AD108" s="423"/>
      <c r="AE108" s="423"/>
      <c r="AF108" s="423"/>
      <c r="AG108" s="424">
        <f>'21 - SLP - koncové p - 21...'!M30</f>
        <v>0</v>
      </c>
      <c r="AH108" s="425"/>
      <c r="AI108" s="425"/>
      <c r="AJ108" s="425"/>
      <c r="AK108" s="425"/>
      <c r="AL108" s="425"/>
      <c r="AM108" s="425"/>
      <c r="AN108" s="424">
        <f t="shared" si="0"/>
        <v>0</v>
      </c>
      <c r="AO108" s="425"/>
      <c r="AP108" s="425"/>
      <c r="AQ108" s="73"/>
      <c r="AS108" s="74">
        <f>'21 - SLP - koncové p - 21...'!M28</f>
        <v>0</v>
      </c>
      <c r="AT108" s="75">
        <f t="shared" si="1"/>
        <v>0</v>
      </c>
      <c r="AU108" s="76">
        <f>'21 - SLP - koncové p - 21...'!W111</f>
        <v>0</v>
      </c>
      <c r="AV108" s="75">
        <f>'21 - SLP - koncové p - 21...'!M32</f>
        <v>0</v>
      </c>
      <c r="AW108" s="75">
        <f>'21 - SLP - koncové p - 21...'!M33</f>
        <v>0</v>
      </c>
      <c r="AX108" s="75">
        <f>'21 - SLP - koncové p - 21...'!M34</f>
        <v>0</v>
      </c>
      <c r="AY108" s="75">
        <f>'21 - SLP - koncové p - 21...'!M35</f>
        <v>0</v>
      </c>
      <c r="AZ108" s="75">
        <f>'21 - SLP - koncové p - 21...'!H32</f>
        <v>0</v>
      </c>
      <c r="BA108" s="75">
        <f>'21 - SLP - koncové p - 21...'!H33</f>
        <v>0</v>
      </c>
      <c r="BB108" s="75">
        <f>'21 - SLP - koncové p - 21...'!H34</f>
        <v>0</v>
      </c>
      <c r="BC108" s="75">
        <f>'21 - SLP - koncové p - 21...'!H35</f>
        <v>0</v>
      </c>
      <c r="BD108" s="77">
        <f>'21 - SLP - koncové p - 21...'!H36</f>
        <v>0</v>
      </c>
      <c r="BT108" s="78" t="s">
        <v>78</v>
      </c>
      <c r="BV108" s="78" t="s">
        <v>74</v>
      </c>
      <c r="BW108" s="78" t="s">
        <v>98</v>
      </c>
      <c r="BX108" s="78" t="s">
        <v>75</v>
      </c>
    </row>
    <row r="109" spans="1:76" s="5" customFormat="1" ht="22.5" x14ac:dyDescent="0.35">
      <c r="A109" s="70" t="s">
        <v>77</v>
      </c>
      <c r="B109" s="71"/>
      <c r="C109" s="72"/>
      <c r="D109" s="422">
        <v>22</v>
      </c>
      <c r="E109" s="422"/>
      <c r="F109" s="422"/>
      <c r="G109" s="422"/>
      <c r="H109" s="422"/>
      <c r="I109" s="99"/>
      <c r="J109" s="423" t="s">
        <v>1380</v>
      </c>
      <c r="K109" s="423"/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423"/>
      <c r="W109" s="423"/>
      <c r="X109" s="423"/>
      <c r="Y109" s="423"/>
      <c r="Z109" s="423"/>
      <c r="AA109" s="423"/>
      <c r="AB109" s="423"/>
      <c r="AC109" s="423"/>
      <c r="AD109" s="423"/>
      <c r="AE109" s="423"/>
      <c r="AF109" s="423"/>
      <c r="AG109" s="424">
        <f>'22 - Medicinální ply - 22...'!M30</f>
        <v>0</v>
      </c>
      <c r="AH109" s="425"/>
      <c r="AI109" s="425"/>
      <c r="AJ109" s="425"/>
      <c r="AK109" s="425"/>
      <c r="AL109" s="425"/>
      <c r="AM109" s="425"/>
      <c r="AN109" s="424">
        <f t="shared" si="0"/>
        <v>0</v>
      </c>
      <c r="AO109" s="425"/>
      <c r="AP109" s="425"/>
      <c r="AQ109" s="73"/>
      <c r="AS109" s="74">
        <f>'22 - Medicinální ply - 22...'!M28</f>
        <v>0</v>
      </c>
      <c r="AT109" s="75">
        <f t="shared" si="1"/>
        <v>0</v>
      </c>
      <c r="AU109" s="76">
        <f>'22 - Medicinální ply - 22...'!W111</f>
        <v>0</v>
      </c>
      <c r="AV109" s="75">
        <f>'22 - Medicinální ply - 22...'!M32</f>
        <v>0</v>
      </c>
      <c r="AW109" s="75">
        <f>'22 - Medicinální ply - 22...'!M33</f>
        <v>0</v>
      </c>
      <c r="AX109" s="75">
        <f>'22 - Medicinální ply - 22...'!M34</f>
        <v>0</v>
      </c>
      <c r="AY109" s="75">
        <f>'22 - Medicinální ply - 22...'!M35</f>
        <v>0</v>
      </c>
      <c r="AZ109" s="75">
        <f>'22 - Medicinální ply - 22...'!H32</f>
        <v>0</v>
      </c>
      <c r="BA109" s="75">
        <f>'22 - Medicinální ply - 22...'!H33</f>
        <v>0</v>
      </c>
      <c r="BB109" s="75">
        <f>'22 - Medicinální ply - 22...'!H34</f>
        <v>0</v>
      </c>
      <c r="BC109" s="75">
        <f>'22 - Medicinální ply - 22...'!H35</f>
        <v>0</v>
      </c>
      <c r="BD109" s="77">
        <f>'22 - Medicinální ply - 22...'!H36</f>
        <v>0</v>
      </c>
      <c r="BT109" s="78" t="s">
        <v>78</v>
      </c>
      <c r="BV109" s="78" t="s">
        <v>74</v>
      </c>
      <c r="BW109" s="78" t="s">
        <v>99</v>
      </c>
      <c r="BX109" s="78" t="s">
        <v>75</v>
      </c>
    </row>
    <row r="110" spans="1:76" s="5" customFormat="1" ht="22.5" x14ac:dyDescent="0.35">
      <c r="A110" s="70" t="s">
        <v>77</v>
      </c>
      <c r="B110" s="71"/>
      <c r="C110" s="72"/>
      <c r="D110" s="422">
        <v>23</v>
      </c>
      <c r="E110" s="422"/>
      <c r="F110" s="422"/>
      <c r="G110" s="422"/>
      <c r="H110" s="422"/>
      <c r="I110" s="99"/>
      <c r="J110" s="423" t="s">
        <v>1381</v>
      </c>
      <c r="K110" s="423"/>
      <c r="L110" s="423"/>
      <c r="M110" s="423"/>
      <c r="N110" s="423"/>
      <c r="O110" s="423"/>
      <c r="P110" s="423"/>
      <c r="Q110" s="423"/>
      <c r="R110" s="423"/>
      <c r="S110" s="423"/>
      <c r="T110" s="423"/>
      <c r="U110" s="423"/>
      <c r="V110" s="423"/>
      <c r="W110" s="423"/>
      <c r="X110" s="423"/>
      <c r="Y110" s="423"/>
      <c r="Z110" s="423"/>
      <c r="AA110" s="423"/>
      <c r="AB110" s="423"/>
      <c r="AC110" s="423"/>
      <c r="AD110" s="423"/>
      <c r="AE110" s="423"/>
      <c r="AF110" s="423"/>
      <c r="AG110" s="424">
        <f>'23 - Lékařská techno - 23...'!M30</f>
        <v>0</v>
      </c>
      <c r="AH110" s="425"/>
      <c r="AI110" s="425"/>
      <c r="AJ110" s="425"/>
      <c r="AK110" s="425"/>
      <c r="AL110" s="425"/>
      <c r="AM110" s="425"/>
      <c r="AN110" s="424">
        <f t="shared" si="0"/>
        <v>0</v>
      </c>
      <c r="AO110" s="425"/>
      <c r="AP110" s="425"/>
      <c r="AQ110" s="73"/>
      <c r="AS110" s="74">
        <f>'23 - Lékařská techno - 23...'!M28</f>
        <v>0</v>
      </c>
      <c r="AT110" s="75">
        <f t="shared" si="1"/>
        <v>0</v>
      </c>
      <c r="AU110" s="76">
        <f>'23 - Lékařská techno - 23...'!W111</f>
        <v>0</v>
      </c>
      <c r="AV110" s="75">
        <f>'23 - Lékařská techno - 23...'!M32</f>
        <v>0</v>
      </c>
      <c r="AW110" s="75">
        <f>'23 - Lékařská techno - 23...'!M33</f>
        <v>0</v>
      </c>
      <c r="AX110" s="75">
        <f>'23 - Lékařská techno - 23...'!M34</f>
        <v>0</v>
      </c>
      <c r="AY110" s="75">
        <f>'23 - Lékařská techno - 23...'!M35</f>
        <v>0</v>
      </c>
      <c r="AZ110" s="75">
        <f>'23 - Lékařská techno - 23...'!H32</f>
        <v>0</v>
      </c>
      <c r="BA110" s="75">
        <f>'23 - Lékařská techno - 23...'!H33</f>
        <v>0</v>
      </c>
      <c r="BB110" s="75">
        <f>'23 - Lékařská techno - 23...'!H34</f>
        <v>0</v>
      </c>
      <c r="BC110" s="75">
        <f>'23 - Lékařská techno - 23...'!H35</f>
        <v>0</v>
      </c>
      <c r="BD110" s="77">
        <f>'23 - Lékařská techno - 23...'!H36</f>
        <v>0</v>
      </c>
      <c r="BT110" s="78" t="s">
        <v>78</v>
      </c>
      <c r="BV110" s="78" t="s">
        <v>74</v>
      </c>
      <c r="BW110" s="78" t="s">
        <v>100</v>
      </c>
      <c r="BX110" s="78" t="s">
        <v>75</v>
      </c>
    </row>
    <row r="111" spans="1:76" s="5" customFormat="1" ht="22.5" x14ac:dyDescent="0.35">
      <c r="A111" s="70" t="s">
        <v>77</v>
      </c>
      <c r="B111" s="71"/>
      <c r="C111" s="72"/>
      <c r="D111" s="422">
        <v>24</v>
      </c>
      <c r="E111" s="422"/>
      <c r="F111" s="422"/>
      <c r="G111" s="422"/>
      <c r="H111" s="422"/>
      <c r="I111" s="99"/>
      <c r="J111" s="423" t="s">
        <v>1382</v>
      </c>
      <c r="K111" s="423"/>
      <c r="L111" s="423"/>
      <c r="M111" s="423"/>
      <c r="N111" s="423"/>
      <c r="O111" s="423"/>
      <c r="P111" s="423"/>
      <c r="Q111" s="423"/>
      <c r="R111" s="423"/>
      <c r="S111" s="423"/>
      <c r="T111" s="423"/>
      <c r="U111" s="423"/>
      <c r="V111" s="423"/>
      <c r="W111" s="423"/>
      <c r="X111" s="423"/>
      <c r="Y111" s="423"/>
      <c r="Z111" s="423"/>
      <c r="AA111" s="423"/>
      <c r="AB111" s="423"/>
      <c r="AC111" s="423"/>
      <c r="AD111" s="423"/>
      <c r="AE111" s="423"/>
      <c r="AF111" s="423"/>
      <c r="AG111" s="424">
        <f>'24 - Komunikace - ne - 24...'!M30</f>
        <v>0</v>
      </c>
      <c r="AH111" s="425"/>
      <c r="AI111" s="425"/>
      <c r="AJ111" s="425"/>
      <c r="AK111" s="425"/>
      <c r="AL111" s="425"/>
      <c r="AM111" s="425"/>
      <c r="AN111" s="424">
        <f t="shared" si="0"/>
        <v>0</v>
      </c>
      <c r="AO111" s="425"/>
      <c r="AP111" s="425"/>
      <c r="AQ111" s="73"/>
      <c r="AS111" s="74">
        <f>'24 - Komunikace - ne - 24...'!M28</f>
        <v>0</v>
      </c>
      <c r="AT111" s="75">
        <f t="shared" si="1"/>
        <v>0</v>
      </c>
      <c r="AU111" s="76">
        <f>'24 - Komunikace - ne - 24...'!W111</f>
        <v>0</v>
      </c>
      <c r="AV111" s="75">
        <f>'24 - Komunikace - ne - 24...'!M32</f>
        <v>0</v>
      </c>
      <c r="AW111" s="75">
        <f>'24 - Komunikace - ne - 24...'!M33</f>
        <v>0</v>
      </c>
      <c r="AX111" s="75">
        <f>'24 - Komunikace - ne - 24...'!M34</f>
        <v>0</v>
      </c>
      <c r="AY111" s="75">
        <f>'24 - Komunikace - ne - 24...'!M35</f>
        <v>0</v>
      </c>
      <c r="AZ111" s="75">
        <f>'24 - Komunikace - ne - 24...'!H32</f>
        <v>0</v>
      </c>
      <c r="BA111" s="75">
        <f>'24 - Komunikace - ne - 24...'!H33</f>
        <v>0</v>
      </c>
      <c r="BB111" s="75">
        <f>'24 - Komunikace - ne - 24...'!H34</f>
        <v>0</v>
      </c>
      <c r="BC111" s="75">
        <f>'24 - Komunikace - ne - 24...'!H35</f>
        <v>0</v>
      </c>
      <c r="BD111" s="77">
        <f>'24 - Komunikace - ne - 24...'!H36</f>
        <v>0</v>
      </c>
      <c r="BT111" s="78" t="s">
        <v>78</v>
      </c>
      <c r="BV111" s="78" t="s">
        <v>74</v>
      </c>
      <c r="BW111" s="78" t="s">
        <v>101</v>
      </c>
      <c r="BX111" s="78" t="s">
        <v>75</v>
      </c>
    </row>
    <row r="112" spans="1:76" s="5" customFormat="1" ht="22.5" x14ac:dyDescent="0.35">
      <c r="A112" s="70" t="s">
        <v>77</v>
      </c>
      <c r="B112" s="71"/>
      <c r="C112" s="72"/>
      <c r="D112" s="422" t="s">
        <v>1376</v>
      </c>
      <c r="E112" s="422"/>
      <c r="F112" s="422"/>
      <c r="G112" s="422"/>
      <c r="H112" s="422"/>
      <c r="I112" s="99"/>
      <c r="J112" s="423" t="s">
        <v>1383</v>
      </c>
      <c r="K112" s="423"/>
      <c r="L112" s="423"/>
      <c r="M112" s="423"/>
      <c r="N112" s="423"/>
      <c r="O112" s="423"/>
      <c r="P112" s="423"/>
      <c r="Q112" s="423"/>
      <c r="R112" s="423"/>
      <c r="S112" s="423"/>
      <c r="T112" s="423"/>
      <c r="U112" s="423"/>
      <c r="V112" s="423"/>
      <c r="W112" s="423"/>
      <c r="X112" s="423"/>
      <c r="Y112" s="423"/>
      <c r="Z112" s="423"/>
      <c r="AA112" s="423"/>
      <c r="AB112" s="423"/>
      <c r="AC112" s="423"/>
      <c r="AD112" s="423"/>
      <c r="AE112" s="423"/>
      <c r="AF112" s="423"/>
      <c r="AG112" s="424">
        <f>'VORN - Vedlejší a os - VO...'!M30</f>
        <v>0</v>
      </c>
      <c r="AH112" s="425"/>
      <c r="AI112" s="425"/>
      <c r="AJ112" s="425"/>
      <c r="AK112" s="425"/>
      <c r="AL112" s="425"/>
      <c r="AM112" s="425"/>
      <c r="AN112" s="424">
        <f t="shared" si="0"/>
        <v>0</v>
      </c>
      <c r="AO112" s="425"/>
      <c r="AP112" s="425"/>
      <c r="AQ112" s="73"/>
      <c r="AS112" s="79">
        <f>'VORN - Vedlejší a os - VO...'!M28</f>
        <v>0</v>
      </c>
      <c r="AT112" s="80">
        <f t="shared" si="1"/>
        <v>0</v>
      </c>
      <c r="AU112" s="81">
        <f>'VORN - Vedlejší a os - VO...'!W115</f>
        <v>0</v>
      </c>
      <c r="AV112" s="80">
        <f>'VORN - Vedlejší a os - VO...'!M32</f>
        <v>0</v>
      </c>
      <c r="AW112" s="80">
        <f>'VORN - Vedlejší a os - VO...'!M33</f>
        <v>0</v>
      </c>
      <c r="AX112" s="80">
        <f>'VORN - Vedlejší a os - VO...'!M34</f>
        <v>0</v>
      </c>
      <c r="AY112" s="80">
        <f>'VORN - Vedlejší a os - VO...'!M35</f>
        <v>0</v>
      </c>
      <c r="AZ112" s="80">
        <f>'VORN - Vedlejší a os - VO...'!H32</f>
        <v>0</v>
      </c>
      <c r="BA112" s="80">
        <f>'VORN - Vedlejší a os - VO...'!H33</f>
        <v>0</v>
      </c>
      <c r="BB112" s="80">
        <f>'VORN - Vedlejší a os - VO...'!H34</f>
        <v>0</v>
      </c>
      <c r="BC112" s="80">
        <f>'VORN - Vedlejší a os - VO...'!H35</f>
        <v>0</v>
      </c>
      <c r="BD112" s="82">
        <f>'VORN - Vedlejší a os - VO...'!H36</f>
        <v>0</v>
      </c>
      <c r="BT112" s="78" t="s">
        <v>78</v>
      </c>
      <c r="BV112" s="78" t="s">
        <v>74</v>
      </c>
      <c r="BW112" s="78" t="s">
        <v>102</v>
      </c>
      <c r="BX112" s="78" t="s">
        <v>75</v>
      </c>
    </row>
    <row r="113" spans="2:48" x14ac:dyDescent="0.35">
      <c r="B113" s="18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19"/>
    </row>
    <row r="114" spans="2:48" s="1" customFormat="1" ht="30" customHeight="1" x14ac:dyDescent="0.35">
      <c r="B114" s="25"/>
      <c r="C114" s="62" t="s">
        <v>103</v>
      </c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427">
        <v>0</v>
      </c>
      <c r="AH114" s="427"/>
      <c r="AI114" s="427"/>
      <c r="AJ114" s="427"/>
      <c r="AK114" s="427"/>
      <c r="AL114" s="427"/>
      <c r="AM114" s="427"/>
      <c r="AN114" s="427">
        <v>0</v>
      </c>
      <c r="AO114" s="427"/>
      <c r="AP114" s="427"/>
      <c r="AQ114" s="27"/>
      <c r="AS114" s="58" t="s">
        <v>104</v>
      </c>
      <c r="AT114" s="59" t="s">
        <v>105</v>
      </c>
      <c r="AU114" s="59" t="s">
        <v>36</v>
      </c>
      <c r="AV114" s="60" t="s">
        <v>59</v>
      </c>
    </row>
    <row r="115" spans="2:48" s="1" customFormat="1" ht="10.75" customHeight="1" x14ac:dyDescent="0.35">
      <c r="B115" s="25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27"/>
      <c r="AS115" s="83"/>
      <c r="AT115" s="41"/>
      <c r="AU115" s="41"/>
      <c r="AV115" s="43"/>
    </row>
    <row r="116" spans="2:48" s="1" customFormat="1" ht="30" customHeight="1" x14ac:dyDescent="0.35">
      <c r="B116" s="25"/>
      <c r="C116" s="84" t="s">
        <v>106</v>
      </c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428">
        <f>ROUND(AG87+AG114,2)</f>
        <v>0</v>
      </c>
      <c r="AH116" s="428"/>
      <c r="AI116" s="428"/>
      <c r="AJ116" s="428"/>
      <c r="AK116" s="428"/>
      <c r="AL116" s="428"/>
      <c r="AM116" s="428"/>
      <c r="AN116" s="428">
        <f>AN87+AN114</f>
        <v>0</v>
      </c>
      <c r="AO116" s="428"/>
      <c r="AP116" s="428"/>
      <c r="AQ116" s="27"/>
    </row>
    <row r="117" spans="2:48" s="1" customFormat="1" ht="7" customHeight="1" x14ac:dyDescent="0.35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6"/>
    </row>
  </sheetData>
  <sheetProtection algorithmName="SHA-512" hashValue="PIFtpGsPaWNuOPqsSvLPJA97TNRnpIxh8T8J6BEuNIKJ925rDeGXH7joTidvuKWywy6/xt9UMTpOpb70gwfntg==" saltValue="7zVp0U2B/k6PnT//GeM+eA==" spinCount="100000" sheet="1" objects="1" scenarios="1" selectLockedCells="1"/>
  <mergeCells count="141">
    <mergeCell ref="C2:AP2"/>
    <mergeCell ref="C4:AP4"/>
    <mergeCell ref="K5:AO5"/>
    <mergeCell ref="K6:AO6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AN93:AP93"/>
    <mergeCell ref="AG93:AM93"/>
    <mergeCell ref="D93:H93"/>
    <mergeCell ref="J93:AF93"/>
    <mergeCell ref="AN94:AP94"/>
    <mergeCell ref="AG94:AM94"/>
    <mergeCell ref="D94:H94"/>
    <mergeCell ref="J94:AF94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G103:AM103"/>
    <mergeCell ref="D103:H103"/>
    <mergeCell ref="J103:AF103"/>
    <mergeCell ref="AN104:AP104"/>
    <mergeCell ref="AG104:AM104"/>
    <mergeCell ref="D104:H104"/>
    <mergeCell ref="J104:AF104"/>
    <mergeCell ref="AN105:AP105"/>
    <mergeCell ref="AG105:AM105"/>
    <mergeCell ref="D105:H105"/>
    <mergeCell ref="J105:AF105"/>
    <mergeCell ref="AG114:AM114"/>
    <mergeCell ref="AN114:AP114"/>
    <mergeCell ref="AG116:AM116"/>
    <mergeCell ref="AN116:AP116"/>
    <mergeCell ref="AN109:AP109"/>
    <mergeCell ref="AG109:AM109"/>
    <mergeCell ref="D109:H109"/>
    <mergeCell ref="J109:AF109"/>
    <mergeCell ref="AN110:AP110"/>
    <mergeCell ref="AG110:AM110"/>
    <mergeCell ref="D110:H110"/>
    <mergeCell ref="J110:AF110"/>
    <mergeCell ref="AN111:AP111"/>
    <mergeCell ref="AG111:AM111"/>
    <mergeCell ref="D111:H111"/>
    <mergeCell ref="J111:AF111"/>
    <mergeCell ref="AR2:BE2"/>
    <mergeCell ref="D89:H89"/>
    <mergeCell ref="J89:AF89"/>
    <mergeCell ref="AG89:AM89"/>
    <mergeCell ref="AN89:AP89"/>
    <mergeCell ref="AN112:AP112"/>
    <mergeCell ref="AG112:AM112"/>
    <mergeCell ref="D112:H112"/>
    <mergeCell ref="J112:AF112"/>
    <mergeCell ref="AG87:AM87"/>
    <mergeCell ref="AN87:AP87"/>
    <mergeCell ref="AN106:AP106"/>
    <mergeCell ref="AG106:AM106"/>
    <mergeCell ref="D106:H106"/>
    <mergeCell ref="J106:AF106"/>
    <mergeCell ref="AN107:AP107"/>
    <mergeCell ref="AG107:AM107"/>
    <mergeCell ref="D107:H107"/>
    <mergeCell ref="J107:AF107"/>
    <mergeCell ref="AN108:AP108"/>
    <mergeCell ref="AG108:AM108"/>
    <mergeCell ref="D108:H108"/>
    <mergeCell ref="J108:AF108"/>
    <mergeCell ref="AN103:AP103"/>
  </mergeCell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01 - ASŘ - 01 - ASŘ'!C2" display="/" xr:uid="{00000000-0004-0000-0000-000002000000}"/>
    <hyperlink ref="A90" location="'03 - Volné a interié - 03...'!C2" display="/" xr:uid="{00000000-0004-0000-0000-000003000000}"/>
    <hyperlink ref="A91" location="'04 - Videomanagment  - 04...'!C2" display="/" xr:uid="{00000000-0004-0000-0000-000004000000}"/>
    <hyperlink ref="A92" location="'05 - Ústřední topení - 05...'!C2" display="/" xr:uid="{00000000-0004-0000-0000-000005000000}"/>
    <hyperlink ref="A93" location="'06 - Vzduchotechnika - 06...'!C2" display="/" xr:uid="{00000000-0004-0000-0000-000006000000}"/>
    <hyperlink ref="A94" location="'07 - Měření a regula - 07...'!C2" display="/" xr:uid="{00000000-0004-0000-0000-000007000000}"/>
    <hyperlink ref="A95" location="'08 - Kanalizace - 08 - Ka...'!C2" display="/" xr:uid="{00000000-0004-0000-0000-000008000000}"/>
    <hyperlink ref="A96" location="'09 - Vodovod - 09 - Vodovod'!C2" display="/" xr:uid="{00000000-0004-0000-0000-000009000000}"/>
    <hyperlink ref="A97" location="'10 - Přípojka splašk - 10...'!C2" display="/" xr:uid="{00000000-0004-0000-0000-00000A000000}"/>
    <hyperlink ref="A98" location="'11 - Přípojka vodovo - 11...'!C2" display="/" xr:uid="{00000000-0004-0000-0000-00000B000000}"/>
    <hyperlink ref="A99" location="'12 - Dešťová kanaliz - 12...'!C2" display="/" xr:uid="{00000000-0004-0000-0000-00000C000000}"/>
    <hyperlink ref="A100" location="'13 - Přeložka vodovo - 13...'!C2" display="/" xr:uid="{00000000-0004-0000-0000-00000D000000}"/>
    <hyperlink ref="A101" location="'14 - EPS - 14 - EPS'!C2" display="/" xr:uid="{00000000-0004-0000-0000-00000E000000}"/>
    <hyperlink ref="A102" location="'15 - NN - 15 - NN'!C2" display="/" xr:uid="{00000000-0004-0000-0000-00000F000000}"/>
    <hyperlink ref="A103" location="'16 - NN - osvětlení  - 16...'!C2" display="/" xr:uid="{00000000-0004-0000-0000-000010000000}"/>
    <hyperlink ref="A104" location="'17 - NN - bleskosvod - 17...'!C2" display="/" xr:uid="{00000000-0004-0000-0000-000011000000}"/>
    <hyperlink ref="A105" location="'18 - NN - přeložka - 18 -...'!C2" display="/" xr:uid="{00000000-0004-0000-0000-000012000000}"/>
    <hyperlink ref="A106" location="'19 - NN - přípojka - 19 -...'!C2" display="/" xr:uid="{00000000-0004-0000-0000-000013000000}"/>
    <hyperlink ref="A107" location="'20 - SLP - kabeláž - 20 -...'!C2" display="/" xr:uid="{00000000-0004-0000-0000-000014000000}"/>
    <hyperlink ref="A108" location="'21 - SLP - koncové p - 21...'!C2" display="/" xr:uid="{00000000-0004-0000-0000-000015000000}"/>
    <hyperlink ref="A109" location="'22 - Medicinální ply - 22...'!C2" display="/" xr:uid="{00000000-0004-0000-0000-000016000000}"/>
    <hyperlink ref="A110" location="'23 - Lékařská techno - 23...'!C2" display="/" xr:uid="{00000000-0004-0000-0000-000017000000}"/>
    <hyperlink ref="A111" location="'24 - Komunikace - ne - 24...'!C2" display="/" xr:uid="{00000000-0004-0000-0000-000018000000}"/>
    <hyperlink ref="A112" location="'VORN - Vedlejší a os - VO...'!C2" display="/" xr:uid="{00000000-0004-0000-0000-000019000000}"/>
    <hyperlink ref="A89" location="'03 - Volné a interié - 03...'!C2" display="/" xr:uid="{00000000-0004-0000-0000-00001A000000}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V913"/>
  <sheetViews>
    <sheetView showGridLines="0" workbookViewId="0">
      <pane ySplit="1" topLeftCell="A161" activePane="bottomLeft" state="frozen"/>
      <selection pane="bottomLeft" activeCell="L137" sqref="L137:M137"/>
    </sheetView>
  </sheetViews>
  <sheetFormatPr defaultColWidth="9" defaultRowHeight="12" x14ac:dyDescent="0.35"/>
  <cols>
    <col min="1" max="1" width="8.375" style="163" customWidth="1"/>
    <col min="2" max="2" width="1.625" style="295" customWidth="1"/>
    <col min="3" max="3" width="4.125" style="295" customWidth="1"/>
    <col min="4" max="4" width="4.375" style="295" customWidth="1"/>
    <col min="5" max="5" width="17.125" style="295" customWidth="1"/>
    <col min="6" max="7" width="11.125" style="295" customWidth="1"/>
    <col min="8" max="8" width="12.5" style="295" customWidth="1"/>
    <col min="9" max="9" width="57.875" style="295" customWidth="1"/>
    <col min="10" max="10" width="5.125" style="295" customWidth="1"/>
    <col min="11" max="11" width="11.5" style="295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27.5" style="294" bestFit="1" customWidth="1"/>
    <col min="19" max="19" width="1.625" style="163" customWidth="1"/>
    <col min="20" max="20" width="8.125" style="295" customWidth="1"/>
    <col min="21" max="21" width="29.625" style="295" hidden="1" customWidth="1"/>
    <col min="22" max="22" width="16.375" style="295" hidden="1" customWidth="1"/>
    <col min="23" max="23" width="12.375" style="295" hidden="1" customWidth="1"/>
    <col min="24" max="24" width="16.375" style="295" hidden="1" customWidth="1"/>
    <col min="25" max="25" width="12.125" style="295" hidden="1" customWidth="1"/>
    <col min="26" max="26" width="15" style="295" hidden="1" customWidth="1"/>
    <col min="27" max="27" width="11" style="295" hidden="1" customWidth="1"/>
    <col min="28" max="28" width="15" style="295" hidden="1" customWidth="1"/>
    <col min="29" max="29" width="16.375" style="295" hidden="1" customWidth="1"/>
    <col min="30" max="30" width="11" style="295" hidden="1" customWidth="1"/>
    <col min="31" max="31" width="15" style="295" hidden="1" customWidth="1"/>
    <col min="32" max="32" width="16.375" style="295" hidden="1" customWidth="1"/>
    <col min="33" max="44" width="9" style="295" hidden="1" customWidth="1"/>
    <col min="45" max="63" width="9.375" style="295" hidden="1" customWidth="1"/>
    <col min="64" max="64" width="14.5" style="295" hidden="1" customWidth="1"/>
    <col min="65" max="66" width="9.375" style="295" hidden="1" customWidth="1"/>
    <col min="67" max="67" width="9" style="295" hidden="1" customWidth="1"/>
    <col min="68" max="73" width="0" style="163" hidden="1" customWidth="1"/>
    <col min="74" max="16384" width="9" style="163"/>
  </cols>
  <sheetData>
    <row r="1" spans="1:67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8"/>
      <c r="T1" s="10" t="s">
        <v>111</v>
      </c>
      <c r="U1" s="10"/>
      <c r="V1" s="86"/>
      <c r="W1" s="86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</row>
    <row r="2" spans="1:67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289"/>
      <c r="T2" s="420" t="s">
        <v>8</v>
      </c>
      <c r="U2" s="421"/>
      <c r="V2" s="421"/>
      <c r="W2" s="421"/>
      <c r="X2" s="421"/>
      <c r="Y2" s="421"/>
      <c r="Z2" s="421"/>
      <c r="AA2" s="421"/>
      <c r="AB2" s="421"/>
      <c r="AC2" s="421"/>
      <c r="AD2" s="421"/>
      <c r="AU2" s="14" t="s">
        <v>79</v>
      </c>
    </row>
    <row r="3" spans="1:67" ht="7" customHeight="1" x14ac:dyDescent="0.35">
      <c r="B3" s="15"/>
      <c r="C3" s="16"/>
      <c r="D3" s="16"/>
      <c r="E3" s="16"/>
      <c r="F3" s="16"/>
      <c r="G3" s="16"/>
      <c r="H3" s="16"/>
      <c r="I3" s="16"/>
      <c r="J3" s="16"/>
      <c r="K3" s="16"/>
      <c r="L3" s="166"/>
      <c r="M3" s="166"/>
      <c r="N3" s="166"/>
      <c r="O3" s="166"/>
      <c r="P3" s="166"/>
      <c r="Q3" s="166"/>
      <c r="R3" s="166"/>
      <c r="S3" s="167"/>
      <c r="AU3" s="14" t="s">
        <v>112</v>
      </c>
    </row>
    <row r="4" spans="1:67" ht="37" customHeight="1" x14ac:dyDescent="0.35">
      <c r="B4" s="1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290"/>
      <c r="S4" s="169"/>
      <c r="U4" s="299" t="s">
        <v>13</v>
      </c>
      <c r="AU4" s="14" t="s">
        <v>6</v>
      </c>
    </row>
    <row r="5" spans="1:67" ht="7" customHeight="1" x14ac:dyDescent="0.35">
      <c r="B5" s="18"/>
      <c r="C5" s="301"/>
      <c r="D5" s="301"/>
      <c r="E5" s="301"/>
      <c r="F5" s="301"/>
      <c r="G5" s="301"/>
      <c r="H5" s="301"/>
      <c r="I5" s="301"/>
      <c r="J5" s="301"/>
      <c r="K5" s="301"/>
      <c r="L5" s="171"/>
      <c r="M5" s="171"/>
      <c r="N5" s="171"/>
      <c r="O5" s="171"/>
      <c r="P5" s="171"/>
      <c r="Q5" s="171"/>
      <c r="R5" s="171"/>
      <c r="S5" s="169"/>
    </row>
    <row r="6" spans="1:67" ht="25.4" customHeight="1" x14ac:dyDescent="0.35">
      <c r="B6" s="18"/>
      <c r="C6" s="301"/>
      <c r="D6" s="101" t="s">
        <v>17</v>
      </c>
      <c r="E6" s="30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71"/>
      <c r="S6" s="169"/>
    </row>
    <row r="7" spans="1:67" s="173" customFormat="1" ht="32.9" customHeight="1" x14ac:dyDescent="0.35">
      <c r="B7" s="25"/>
      <c r="C7" s="308"/>
      <c r="D7" s="22" t="s">
        <v>114</v>
      </c>
      <c r="E7" s="308"/>
      <c r="F7" s="543" t="s">
        <v>115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291"/>
      <c r="S7" s="17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</row>
    <row r="8" spans="1:67" s="173" customFormat="1" ht="14.5" customHeight="1" x14ac:dyDescent="0.35">
      <c r="B8" s="25"/>
      <c r="C8" s="308"/>
      <c r="D8" s="101" t="s">
        <v>19</v>
      </c>
      <c r="E8" s="308"/>
      <c r="F8" s="300" t="s">
        <v>5</v>
      </c>
      <c r="G8" s="308"/>
      <c r="H8" s="308"/>
      <c r="I8" s="308"/>
      <c r="J8" s="308"/>
      <c r="K8" s="308"/>
      <c r="L8" s="175"/>
      <c r="M8" s="172" t="s">
        <v>20</v>
      </c>
      <c r="N8" s="175"/>
      <c r="O8" s="178" t="s">
        <v>5</v>
      </c>
      <c r="P8" s="175"/>
      <c r="Q8" s="175"/>
      <c r="R8" s="291"/>
      <c r="S8" s="177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</row>
    <row r="9" spans="1:67" s="173" customFormat="1" ht="14.5" customHeight="1" x14ac:dyDescent="0.35">
      <c r="B9" s="25"/>
      <c r="C9" s="308"/>
      <c r="D9" s="101" t="s">
        <v>21</v>
      </c>
      <c r="E9" s="308"/>
      <c r="F9" s="300" t="s">
        <v>22</v>
      </c>
      <c r="G9" s="308"/>
      <c r="H9" s="308"/>
      <c r="I9" s="308"/>
      <c r="J9" s="308"/>
      <c r="K9" s="308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291"/>
      <c r="S9" s="177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</row>
    <row r="10" spans="1:67" s="173" customFormat="1" ht="10.75" customHeight="1" x14ac:dyDescent="0.35">
      <c r="B10" s="25"/>
      <c r="C10" s="308"/>
      <c r="D10" s="308"/>
      <c r="E10" s="308"/>
      <c r="F10" s="308"/>
      <c r="G10" s="308"/>
      <c r="H10" s="308"/>
      <c r="I10" s="308"/>
      <c r="J10" s="308"/>
      <c r="K10" s="308"/>
      <c r="L10" s="175"/>
      <c r="M10" s="175"/>
      <c r="N10" s="175"/>
      <c r="O10" s="175"/>
      <c r="P10" s="175"/>
      <c r="Q10" s="175"/>
      <c r="R10" s="291"/>
      <c r="S10" s="177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</row>
    <row r="11" spans="1:67" s="173" customFormat="1" ht="14.5" customHeight="1" x14ac:dyDescent="0.35">
      <c r="B11" s="25"/>
      <c r="C11" s="308"/>
      <c r="D11" s="101" t="s">
        <v>25</v>
      </c>
      <c r="E11" s="308"/>
      <c r="F11" s="308"/>
      <c r="G11" s="308"/>
      <c r="H11" s="308"/>
      <c r="I11" s="308"/>
      <c r="J11" s="308"/>
      <c r="K11" s="308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291"/>
      <c r="S11" s="17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</row>
    <row r="12" spans="1:67" s="173" customFormat="1" ht="18" customHeight="1" x14ac:dyDescent="0.35">
      <c r="B12" s="25"/>
      <c r="C12" s="308"/>
      <c r="D12" s="308"/>
      <c r="E12" s="300" t="str">
        <f>IF('[1]Rekapitulace stavby'!E11="","",'[1]Rekapitulace stavby'!E11)</f>
        <v xml:space="preserve"> </v>
      </c>
      <c r="F12" s="308"/>
      <c r="G12" s="308"/>
      <c r="H12" s="308"/>
      <c r="I12" s="308"/>
      <c r="J12" s="308"/>
      <c r="K12" s="308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291"/>
      <c r="S12" s="177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</row>
    <row r="13" spans="1:67" s="173" customFormat="1" ht="7" customHeight="1" x14ac:dyDescent="0.35">
      <c r="B13" s="25"/>
      <c r="C13" s="308"/>
      <c r="D13" s="308"/>
      <c r="E13" s="308"/>
      <c r="F13" s="308"/>
      <c r="G13" s="308"/>
      <c r="H13" s="308"/>
      <c r="I13" s="308"/>
      <c r="J13" s="308"/>
      <c r="K13" s="308"/>
      <c r="L13" s="175"/>
      <c r="M13" s="175"/>
      <c r="N13" s="175"/>
      <c r="O13" s="175"/>
      <c r="P13" s="175"/>
      <c r="Q13" s="175"/>
      <c r="R13" s="291"/>
      <c r="S13" s="177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</row>
    <row r="14" spans="1:67" s="173" customFormat="1" ht="14.5" customHeight="1" x14ac:dyDescent="0.35">
      <c r="B14" s="25"/>
      <c r="C14" s="308"/>
      <c r="D14" s="101" t="s">
        <v>28</v>
      </c>
      <c r="E14" s="308"/>
      <c r="F14" s="308"/>
      <c r="G14" s="308"/>
      <c r="H14" s="308"/>
      <c r="I14" s="308"/>
      <c r="J14" s="308"/>
      <c r="K14" s="308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291"/>
      <c r="S14" s="177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</row>
    <row r="15" spans="1:67" s="173" customFormat="1" ht="18" customHeight="1" x14ac:dyDescent="0.35">
      <c r="B15" s="25"/>
      <c r="C15" s="308"/>
      <c r="D15" s="308"/>
      <c r="E15" s="300" t="str">
        <f>IF('[1]Rekapitulace stavby'!E14="","",'[1]Rekapitulace stavby'!E14)</f>
        <v xml:space="preserve"> </v>
      </c>
      <c r="F15" s="308"/>
      <c r="G15" s="308"/>
      <c r="H15" s="308"/>
      <c r="I15" s="308"/>
      <c r="J15" s="308"/>
      <c r="K15" s="308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291"/>
      <c r="S15" s="177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</row>
    <row r="16" spans="1:67" s="173" customFormat="1" ht="7" customHeight="1" x14ac:dyDescent="0.35">
      <c r="B16" s="25"/>
      <c r="C16" s="308"/>
      <c r="D16" s="308"/>
      <c r="E16" s="308"/>
      <c r="F16" s="308"/>
      <c r="G16" s="308"/>
      <c r="H16" s="308"/>
      <c r="I16" s="308"/>
      <c r="J16" s="308"/>
      <c r="K16" s="308"/>
      <c r="L16" s="175"/>
      <c r="M16" s="175"/>
      <c r="N16" s="175"/>
      <c r="O16" s="175"/>
      <c r="P16" s="175"/>
      <c r="Q16" s="175"/>
      <c r="R16" s="291"/>
      <c r="S16" s="177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</row>
    <row r="17" spans="2:67" s="173" customFormat="1" ht="14.5" customHeight="1" x14ac:dyDescent="0.35">
      <c r="B17" s="25"/>
      <c r="C17" s="308"/>
      <c r="D17" s="101" t="s">
        <v>29</v>
      </c>
      <c r="E17" s="308"/>
      <c r="F17" s="308"/>
      <c r="G17" s="308"/>
      <c r="H17" s="308"/>
      <c r="I17" s="308"/>
      <c r="J17" s="308"/>
      <c r="K17" s="308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291"/>
      <c r="S17" s="177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spans="2:67" s="173" customFormat="1" ht="18" customHeight="1" x14ac:dyDescent="0.35">
      <c r="B18" s="25"/>
      <c r="C18" s="308"/>
      <c r="D18" s="308"/>
      <c r="E18" s="300" t="str">
        <f>IF('[1]Rekapitulace stavby'!E17="","",'[1]Rekapitulace stavby'!E17)</f>
        <v xml:space="preserve"> </v>
      </c>
      <c r="F18" s="308"/>
      <c r="G18" s="308"/>
      <c r="H18" s="308"/>
      <c r="I18" s="308"/>
      <c r="J18" s="308"/>
      <c r="K18" s="308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291"/>
      <c r="S18" s="177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spans="2:67" s="173" customFormat="1" ht="7" customHeight="1" x14ac:dyDescent="0.35">
      <c r="B19" s="25"/>
      <c r="C19" s="308"/>
      <c r="D19" s="308"/>
      <c r="E19" s="308"/>
      <c r="F19" s="308"/>
      <c r="G19" s="308"/>
      <c r="H19" s="308"/>
      <c r="I19" s="308"/>
      <c r="J19" s="308"/>
      <c r="K19" s="308"/>
      <c r="L19" s="175"/>
      <c r="M19" s="175"/>
      <c r="N19" s="175"/>
      <c r="O19" s="175"/>
      <c r="P19" s="175"/>
      <c r="Q19" s="175"/>
      <c r="R19" s="291"/>
      <c r="S19" s="177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</row>
    <row r="20" spans="2:67" s="173" customFormat="1" ht="14.5" customHeight="1" x14ac:dyDescent="0.35">
      <c r="B20" s="25"/>
      <c r="C20" s="308"/>
      <c r="D20" s="101" t="s">
        <v>31</v>
      </c>
      <c r="E20" s="308"/>
      <c r="F20" s="308"/>
      <c r="G20" s="308"/>
      <c r="H20" s="308"/>
      <c r="I20" s="308"/>
      <c r="J20" s="308"/>
      <c r="K20" s="308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291"/>
      <c r="S20" s="177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</row>
    <row r="21" spans="2:67" s="173" customFormat="1" ht="18" customHeight="1" x14ac:dyDescent="0.35">
      <c r="B21" s="25"/>
      <c r="C21" s="308"/>
      <c r="D21" s="308"/>
      <c r="E21" s="300" t="str">
        <f>IF('[1]Rekapitulace stavby'!E20="","",'[1]Rekapitulace stavby'!E20)</f>
        <v xml:space="preserve"> </v>
      </c>
      <c r="F21" s="308"/>
      <c r="G21" s="308"/>
      <c r="H21" s="308"/>
      <c r="I21" s="308"/>
      <c r="J21" s="308"/>
      <c r="K21" s="308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291"/>
      <c r="S21" s="17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</row>
    <row r="22" spans="2:67" s="173" customFormat="1" ht="7" customHeight="1" x14ac:dyDescent="0.35">
      <c r="B22" s="25"/>
      <c r="C22" s="308"/>
      <c r="D22" s="308"/>
      <c r="E22" s="308"/>
      <c r="F22" s="308"/>
      <c r="G22" s="308"/>
      <c r="H22" s="308"/>
      <c r="I22" s="308"/>
      <c r="J22" s="308"/>
      <c r="K22" s="308"/>
      <c r="L22" s="175"/>
      <c r="M22" s="175"/>
      <c r="N22" s="175"/>
      <c r="O22" s="175"/>
      <c r="P22" s="175"/>
      <c r="Q22" s="175"/>
      <c r="R22" s="291"/>
      <c r="S22" s="17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</row>
    <row r="23" spans="2:67" s="173" customFormat="1" ht="14.5" customHeight="1" x14ac:dyDescent="0.35">
      <c r="B23" s="25"/>
      <c r="C23" s="308"/>
      <c r="D23" s="101" t="s">
        <v>32</v>
      </c>
      <c r="E23" s="308"/>
      <c r="F23" s="308"/>
      <c r="G23" s="308"/>
      <c r="H23" s="308"/>
      <c r="I23" s="308"/>
      <c r="J23" s="308"/>
      <c r="K23" s="308"/>
      <c r="L23" s="175"/>
      <c r="M23" s="175"/>
      <c r="N23" s="175"/>
      <c r="O23" s="175"/>
      <c r="P23" s="175"/>
      <c r="Q23" s="175"/>
      <c r="R23" s="291"/>
      <c r="S23" s="177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</row>
    <row r="24" spans="2:67" s="173" customFormat="1" ht="16.5" customHeight="1" x14ac:dyDescent="0.35">
      <c r="B24" s="25"/>
      <c r="C24" s="308"/>
      <c r="D24" s="308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291"/>
      <c r="S24" s="177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</row>
    <row r="25" spans="2:67" s="173" customFormat="1" ht="7" customHeight="1" x14ac:dyDescent="0.35">
      <c r="B25" s="25"/>
      <c r="C25" s="308"/>
      <c r="D25" s="308"/>
      <c r="E25" s="308"/>
      <c r="F25" s="308"/>
      <c r="G25" s="308"/>
      <c r="H25" s="308"/>
      <c r="I25" s="308"/>
      <c r="J25" s="308"/>
      <c r="K25" s="308"/>
      <c r="L25" s="175"/>
      <c r="M25" s="175"/>
      <c r="N25" s="175"/>
      <c r="O25" s="175"/>
      <c r="P25" s="175"/>
      <c r="Q25" s="175"/>
      <c r="R25" s="291"/>
      <c r="S25" s="177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</row>
    <row r="26" spans="2:67" s="173" customFormat="1" ht="7" customHeight="1" x14ac:dyDescent="0.35">
      <c r="B26" s="25"/>
      <c r="C26" s="308"/>
      <c r="D26" s="36"/>
      <c r="E26" s="36"/>
      <c r="F26" s="36"/>
      <c r="G26" s="36"/>
      <c r="H26" s="36"/>
      <c r="I26" s="36"/>
      <c r="J26" s="36"/>
      <c r="K26" s="36"/>
      <c r="L26" s="179"/>
      <c r="M26" s="179"/>
      <c r="N26" s="179"/>
      <c r="O26" s="179"/>
      <c r="P26" s="179"/>
      <c r="Q26" s="175"/>
      <c r="R26" s="291"/>
      <c r="S26" s="177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</row>
    <row r="27" spans="2:67" s="173" customFormat="1" ht="14.5" customHeight="1" x14ac:dyDescent="0.35">
      <c r="B27" s="25"/>
      <c r="C27" s="308"/>
      <c r="D27" s="331" t="s">
        <v>116</v>
      </c>
      <c r="E27" s="308"/>
      <c r="F27" s="308"/>
      <c r="G27" s="308"/>
      <c r="H27" s="308"/>
      <c r="I27" s="308"/>
      <c r="J27" s="308"/>
      <c r="K27" s="308"/>
      <c r="L27" s="175"/>
      <c r="M27" s="545">
        <f>N88</f>
        <v>0</v>
      </c>
      <c r="N27" s="545"/>
      <c r="O27" s="545"/>
      <c r="P27" s="545"/>
      <c r="Q27" s="175"/>
      <c r="R27" s="291"/>
      <c r="S27" s="177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</row>
    <row r="28" spans="2:67" s="173" customFormat="1" ht="14.5" customHeight="1" x14ac:dyDescent="0.35">
      <c r="B28" s="25"/>
      <c r="C28" s="308"/>
      <c r="D28" s="24" t="s">
        <v>117</v>
      </c>
      <c r="E28" s="308"/>
      <c r="F28" s="308"/>
      <c r="G28" s="308"/>
      <c r="H28" s="308"/>
      <c r="I28" s="308"/>
      <c r="J28" s="308"/>
      <c r="K28" s="308"/>
      <c r="L28" s="175"/>
      <c r="M28" s="545">
        <f>N115</f>
        <v>0</v>
      </c>
      <c r="N28" s="545"/>
      <c r="O28" s="545"/>
      <c r="P28" s="545"/>
      <c r="Q28" s="175"/>
      <c r="R28" s="291"/>
      <c r="S28" s="177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</row>
    <row r="29" spans="2:67" s="173" customFormat="1" ht="7" customHeight="1" x14ac:dyDescent="0.35">
      <c r="B29" s="25"/>
      <c r="C29" s="308"/>
      <c r="D29" s="308"/>
      <c r="E29" s="308"/>
      <c r="F29" s="308"/>
      <c r="G29" s="308"/>
      <c r="H29" s="308"/>
      <c r="I29" s="308"/>
      <c r="J29" s="308"/>
      <c r="K29" s="308"/>
      <c r="L29" s="175"/>
      <c r="M29" s="175"/>
      <c r="N29" s="175"/>
      <c r="O29" s="175"/>
      <c r="P29" s="175"/>
      <c r="Q29" s="175"/>
      <c r="R29" s="291"/>
      <c r="S29" s="177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</row>
    <row r="30" spans="2:67" s="173" customFormat="1" ht="25.4" customHeight="1" x14ac:dyDescent="0.35">
      <c r="B30" s="25"/>
      <c r="C30" s="308"/>
      <c r="D30" s="332" t="s">
        <v>35</v>
      </c>
      <c r="E30" s="308"/>
      <c r="F30" s="308"/>
      <c r="G30" s="308"/>
      <c r="H30" s="308"/>
      <c r="I30" s="308"/>
      <c r="J30" s="308"/>
      <c r="K30" s="308"/>
      <c r="L30" s="175"/>
      <c r="M30" s="546">
        <f>ROUND(M27+M28,2)</f>
        <v>0</v>
      </c>
      <c r="N30" s="520"/>
      <c r="O30" s="520"/>
      <c r="P30" s="520"/>
      <c r="Q30" s="175"/>
      <c r="R30" s="291"/>
      <c r="S30" s="177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</row>
    <row r="31" spans="2:67" s="173" customFormat="1" ht="7" customHeight="1" x14ac:dyDescent="0.35">
      <c r="B31" s="25"/>
      <c r="C31" s="308"/>
      <c r="D31" s="36"/>
      <c r="E31" s="36"/>
      <c r="F31" s="36"/>
      <c r="G31" s="36"/>
      <c r="H31" s="36"/>
      <c r="I31" s="36"/>
      <c r="J31" s="36"/>
      <c r="K31" s="36"/>
      <c r="L31" s="179"/>
      <c r="M31" s="179"/>
      <c r="N31" s="179"/>
      <c r="O31" s="179"/>
      <c r="P31" s="179"/>
      <c r="Q31" s="175"/>
      <c r="R31" s="291"/>
      <c r="S31" s="177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</row>
    <row r="32" spans="2:67" s="173" customFormat="1" ht="14.5" customHeight="1" x14ac:dyDescent="0.35">
      <c r="B32" s="25"/>
      <c r="C32" s="308"/>
      <c r="D32" s="298" t="s">
        <v>36</v>
      </c>
      <c r="E32" s="298" t="s">
        <v>37</v>
      </c>
      <c r="F32" s="297">
        <v>0.21</v>
      </c>
      <c r="G32" s="333" t="s">
        <v>38</v>
      </c>
      <c r="H32" s="531">
        <f>ROUND((SUM(BF115:BF116)+SUM(BF134:BF894)), 2)</f>
        <v>0</v>
      </c>
      <c r="I32" s="532"/>
      <c r="J32" s="532"/>
      <c r="K32" s="308"/>
      <c r="L32" s="175"/>
      <c r="M32" s="530">
        <f>ROUND(ROUND((SUM(BF115:BF116)+SUM(BF134:BF894)), 2)*F32, 2)</f>
        <v>0</v>
      </c>
      <c r="N32" s="520"/>
      <c r="O32" s="520"/>
      <c r="P32" s="520"/>
      <c r="Q32" s="175"/>
      <c r="R32" s="291"/>
      <c r="S32" s="177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</row>
    <row r="33" spans="2:67" s="173" customFormat="1" ht="14.5" customHeight="1" x14ac:dyDescent="0.35">
      <c r="B33" s="25"/>
      <c r="C33" s="308"/>
      <c r="D33" s="308"/>
      <c r="E33" s="298" t="s">
        <v>39</v>
      </c>
      <c r="F33" s="297">
        <v>0.15</v>
      </c>
      <c r="G33" s="333" t="s">
        <v>38</v>
      </c>
      <c r="H33" s="531">
        <f>ROUND((SUM(BG115:BG116)+SUM(BG134:BG894)), 2)</f>
        <v>0</v>
      </c>
      <c r="I33" s="532"/>
      <c r="J33" s="532"/>
      <c r="K33" s="308"/>
      <c r="L33" s="175"/>
      <c r="M33" s="530">
        <f>ROUND(ROUND((SUM(BG115:BG116)+SUM(BG134:BG894)), 2)*F33, 2)</f>
        <v>0</v>
      </c>
      <c r="N33" s="520"/>
      <c r="O33" s="520"/>
      <c r="P33" s="520"/>
      <c r="Q33" s="175"/>
      <c r="R33" s="291"/>
      <c r="S33" s="177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</row>
    <row r="34" spans="2:67" s="173" customFormat="1" ht="14.5" hidden="1" customHeight="1" x14ac:dyDescent="0.35">
      <c r="B34" s="25"/>
      <c r="C34" s="308"/>
      <c r="D34" s="308"/>
      <c r="E34" s="298" t="s">
        <v>40</v>
      </c>
      <c r="F34" s="297">
        <v>0.21</v>
      </c>
      <c r="G34" s="333" t="s">
        <v>38</v>
      </c>
      <c r="H34" s="531">
        <f>ROUND((SUM(BH115:BH116)+SUM(BH134:BH894)), 2)</f>
        <v>0</v>
      </c>
      <c r="I34" s="532"/>
      <c r="J34" s="532"/>
      <c r="K34" s="308"/>
      <c r="L34" s="175"/>
      <c r="M34" s="530">
        <v>0</v>
      </c>
      <c r="N34" s="520"/>
      <c r="O34" s="520"/>
      <c r="P34" s="520"/>
      <c r="Q34" s="175"/>
      <c r="R34" s="291"/>
      <c r="S34" s="177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</row>
    <row r="35" spans="2:67" s="173" customFormat="1" ht="14.5" hidden="1" customHeight="1" x14ac:dyDescent="0.35">
      <c r="B35" s="25"/>
      <c r="C35" s="308"/>
      <c r="D35" s="308"/>
      <c r="E35" s="298" t="s">
        <v>41</v>
      </c>
      <c r="F35" s="297">
        <v>0.15</v>
      </c>
      <c r="G35" s="333" t="s">
        <v>38</v>
      </c>
      <c r="H35" s="531">
        <f>ROUND((SUM(BI115:BI116)+SUM(BI134:BI894)), 2)</f>
        <v>0</v>
      </c>
      <c r="I35" s="532"/>
      <c r="J35" s="532"/>
      <c r="K35" s="308"/>
      <c r="L35" s="175"/>
      <c r="M35" s="530">
        <v>0</v>
      </c>
      <c r="N35" s="520"/>
      <c r="O35" s="520"/>
      <c r="P35" s="520"/>
      <c r="Q35" s="175"/>
      <c r="R35" s="291"/>
      <c r="S35" s="177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</row>
    <row r="36" spans="2:67" s="173" customFormat="1" ht="14.5" hidden="1" customHeight="1" x14ac:dyDescent="0.35">
      <c r="B36" s="25"/>
      <c r="C36" s="308"/>
      <c r="D36" s="308"/>
      <c r="E36" s="298" t="s">
        <v>42</v>
      </c>
      <c r="F36" s="297">
        <v>0</v>
      </c>
      <c r="G36" s="333" t="s">
        <v>38</v>
      </c>
      <c r="H36" s="531">
        <f>ROUND((SUM(BJ115:BJ116)+SUM(BJ134:BJ894)), 2)</f>
        <v>0</v>
      </c>
      <c r="I36" s="532"/>
      <c r="J36" s="532"/>
      <c r="K36" s="308"/>
      <c r="L36" s="175"/>
      <c r="M36" s="530">
        <v>0</v>
      </c>
      <c r="N36" s="520"/>
      <c r="O36" s="520"/>
      <c r="P36" s="520"/>
      <c r="Q36" s="175"/>
      <c r="R36" s="291"/>
      <c r="S36" s="177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</row>
    <row r="37" spans="2:67" s="173" customFormat="1" ht="7" customHeight="1" x14ac:dyDescent="0.35">
      <c r="B37" s="25"/>
      <c r="C37" s="308"/>
      <c r="D37" s="308"/>
      <c r="E37" s="308"/>
      <c r="F37" s="308"/>
      <c r="G37" s="308"/>
      <c r="H37" s="308"/>
      <c r="I37" s="308"/>
      <c r="J37" s="308"/>
      <c r="K37" s="308"/>
      <c r="L37" s="175"/>
      <c r="M37" s="175"/>
      <c r="N37" s="175"/>
      <c r="O37" s="175"/>
      <c r="P37" s="175"/>
      <c r="Q37" s="175"/>
      <c r="R37" s="291"/>
      <c r="S37" s="177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</row>
    <row r="38" spans="2:67" s="173" customFormat="1" ht="25.4" customHeight="1" x14ac:dyDescent="0.35">
      <c r="B38" s="25"/>
      <c r="C38" s="309"/>
      <c r="D38" s="334" t="s">
        <v>43</v>
      </c>
      <c r="E38" s="57"/>
      <c r="F38" s="57"/>
      <c r="G38" s="335" t="s">
        <v>44</v>
      </c>
      <c r="H38" s="336" t="s">
        <v>45</v>
      </c>
      <c r="I38" s="57"/>
      <c r="J38" s="57"/>
      <c r="K38" s="57"/>
      <c r="L38" s="533">
        <f>SUM(M30:M36)</f>
        <v>0</v>
      </c>
      <c r="M38" s="533"/>
      <c r="N38" s="533"/>
      <c r="O38" s="533"/>
      <c r="P38" s="534"/>
      <c r="Q38" s="186"/>
      <c r="R38" s="293"/>
      <c r="S38" s="177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</row>
    <row r="39" spans="2:67" s="173" customFormat="1" ht="14.5" customHeight="1" x14ac:dyDescent="0.35">
      <c r="B39" s="25"/>
      <c r="C39" s="308"/>
      <c r="D39" s="308"/>
      <c r="E39" s="308"/>
      <c r="F39" s="308"/>
      <c r="G39" s="308"/>
      <c r="H39" s="308"/>
      <c r="I39" s="308"/>
      <c r="J39" s="308"/>
      <c r="K39" s="308"/>
      <c r="L39" s="175"/>
      <c r="M39" s="175"/>
      <c r="N39" s="175"/>
      <c r="O39" s="175"/>
      <c r="P39" s="175"/>
      <c r="Q39" s="175"/>
      <c r="R39" s="291"/>
      <c r="S39" s="177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</row>
    <row r="40" spans="2:67" s="173" customFormat="1" ht="14.5" customHeight="1" x14ac:dyDescent="0.35">
      <c r="B40" s="25"/>
      <c r="C40" s="308"/>
      <c r="D40" s="308"/>
      <c r="E40" s="308"/>
      <c r="F40" s="308"/>
      <c r="G40" s="308"/>
      <c r="H40" s="308"/>
      <c r="I40" s="308"/>
      <c r="J40" s="308"/>
      <c r="K40" s="308"/>
      <c r="L40" s="175"/>
      <c r="M40" s="175"/>
      <c r="N40" s="175"/>
      <c r="O40" s="175"/>
      <c r="P40" s="175"/>
      <c r="Q40" s="175"/>
      <c r="R40" s="291"/>
      <c r="S40" s="177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</row>
    <row r="41" spans="2:67" x14ac:dyDescent="0.35">
      <c r="B41" s="18"/>
      <c r="C41" s="301"/>
      <c r="D41" s="301"/>
      <c r="E41" s="301"/>
      <c r="F41" s="301"/>
      <c r="G41" s="301"/>
      <c r="H41" s="301"/>
      <c r="I41" s="301"/>
      <c r="J41" s="301"/>
      <c r="K41" s="301"/>
      <c r="L41" s="171"/>
      <c r="M41" s="171"/>
      <c r="N41" s="171"/>
      <c r="O41" s="171"/>
      <c r="P41" s="171"/>
      <c r="Q41" s="171"/>
      <c r="R41" s="171"/>
      <c r="S41" s="169"/>
    </row>
    <row r="42" spans="2:67" x14ac:dyDescent="0.35">
      <c r="B42" s="18"/>
      <c r="C42" s="301"/>
      <c r="D42" s="301"/>
      <c r="E42" s="301"/>
      <c r="F42" s="301"/>
      <c r="G42" s="301"/>
      <c r="H42" s="301"/>
      <c r="I42" s="301"/>
      <c r="J42" s="301"/>
      <c r="K42" s="301"/>
      <c r="L42" s="171"/>
      <c r="M42" s="171"/>
      <c r="N42" s="171"/>
      <c r="O42" s="171"/>
      <c r="P42" s="171"/>
      <c r="Q42" s="171"/>
      <c r="R42" s="171"/>
      <c r="S42" s="169"/>
    </row>
    <row r="43" spans="2:67" x14ac:dyDescent="0.35">
      <c r="B43" s="18"/>
      <c r="C43" s="301"/>
      <c r="D43" s="301"/>
      <c r="E43" s="301"/>
      <c r="F43" s="301"/>
      <c r="G43" s="301"/>
      <c r="H43" s="301"/>
      <c r="I43" s="301"/>
      <c r="J43" s="301"/>
      <c r="K43" s="301"/>
      <c r="L43" s="171"/>
      <c r="M43" s="171"/>
      <c r="N43" s="171"/>
      <c r="O43" s="171"/>
      <c r="P43" s="171"/>
      <c r="Q43" s="171"/>
      <c r="R43" s="171"/>
      <c r="S43" s="169"/>
    </row>
    <row r="44" spans="2:67" x14ac:dyDescent="0.35">
      <c r="B44" s="18"/>
      <c r="C44" s="301"/>
      <c r="D44" s="301"/>
      <c r="E44" s="301"/>
      <c r="F44" s="301"/>
      <c r="G44" s="301"/>
      <c r="H44" s="301"/>
      <c r="I44" s="301"/>
      <c r="J44" s="301"/>
      <c r="K44" s="301"/>
      <c r="L44" s="171"/>
      <c r="M44" s="171"/>
      <c r="N44" s="171"/>
      <c r="O44" s="171"/>
      <c r="P44" s="171"/>
      <c r="Q44" s="171"/>
      <c r="R44" s="171"/>
      <c r="S44" s="169"/>
    </row>
    <row r="45" spans="2:67" x14ac:dyDescent="0.35">
      <c r="B45" s="18"/>
      <c r="C45" s="301"/>
      <c r="D45" s="301"/>
      <c r="E45" s="301"/>
      <c r="F45" s="301"/>
      <c r="G45" s="301"/>
      <c r="H45" s="301"/>
      <c r="I45" s="301"/>
      <c r="J45" s="301"/>
      <c r="K45" s="301"/>
      <c r="L45" s="171"/>
      <c r="M45" s="171"/>
      <c r="N45" s="171"/>
      <c r="O45" s="171"/>
      <c r="P45" s="171"/>
      <c r="Q45" s="171"/>
      <c r="R45" s="171"/>
      <c r="S45" s="169"/>
    </row>
    <row r="46" spans="2:67" x14ac:dyDescent="0.35">
      <c r="B46" s="18"/>
      <c r="C46" s="301"/>
      <c r="D46" s="301"/>
      <c r="E46" s="301"/>
      <c r="F46" s="301"/>
      <c r="G46" s="301"/>
      <c r="H46" s="301"/>
      <c r="I46" s="301"/>
      <c r="J46" s="301"/>
      <c r="K46" s="301"/>
      <c r="L46" s="171"/>
      <c r="M46" s="171"/>
      <c r="N46" s="171"/>
      <c r="O46" s="171"/>
      <c r="P46" s="171"/>
      <c r="Q46" s="171"/>
      <c r="R46" s="171"/>
      <c r="S46" s="169"/>
    </row>
    <row r="47" spans="2:67" x14ac:dyDescent="0.35">
      <c r="B47" s="18"/>
      <c r="C47" s="301"/>
      <c r="D47" s="301"/>
      <c r="E47" s="301"/>
      <c r="F47" s="301"/>
      <c r="G47" s="301"/>
      <c r="H47" s="301"/>
      <c r="I47" s="301"/>
      <c r="J47" s="301"/>
      <c r="K47" s="301"/>
      <c r="L47" s="171"/>
      <c r="M47" s="171"/>
      <c r="N47" s="171"/>
      <c r="O47" s="171"/>
      <c r="P47" s="171"/>
      <c r="Q47" s="171"/>
      <c r="R47" s="171"/>
      <c r="S47" s="169"/>
    </row>
    <row r="48" spans="2:67" x14ac:dyDescent="0.35">
      <c r="B48" s="18"/>
      <c r="C48" s="301"/>
      <c r="D48" s="301"/>
      <c r="E48" s="301"/>
      <c r="F48" s="301"/>
      <c r="G48" s="301"/>
      <c r="H48" s="301"/>
      <c r="I48" s="301"/>
      <c r="J48" s="301"/>
      <c r="K48" s="301"/>
      <c r="L48" s="171"/>
      <c r="M48" s="171"/>
      <c r="N48" s="171"/>
      <c r="O48" s="171"/>
      <c r="P48" s="171"/>
      <c r="Q48" s="171"/>
      <c r="R48" s="171"/>
      <c r="S48" s="169"/>
    </row>
    <row r="49" spans="2:67" x14ac:dyDescent="0.35">
      <c r="B49" s="18"/>
      <c r="C49" s="301"/>
      <c r="D49" s="301"/>
      <c r="E49" s="301"/>
      <c r="F49" s="301"/>
      <c r="G49" s="301"/>
      <c r="H49" s="301"/>
      <c r="I49" s="301"/>
      <c r="J49" s="301"/>
      <c r="K49" s="301"/>
      <c r="L49" s="171"/>
      <c r="M49" s="171"/>
      <c r="N49" s="171"/>
      <c r="O49" s="171"/>
      <c r="P49" s="171"/>
      <c r="Q49" s="171"/>
      <c r="R49" s="171"/>
      <c r="S49" s="169"/>
    </row>
    <row r="50" spans="2:67" s="173" customFormat="1" ht="13.5" x14ac:dyDescent="0.35">
      <c r="B50" s="25"/>
      <c r="C50" s="308"/>
      <c r="D50" s="35" t="s">
        <v>46</v>
      </c>
      <c r="E50" s="36"/>
      <c r="F50" s="36"/>
      <c r="G50" s="36"/>
      <c r="H50" s="37"/>
      <c r="I50" s="308"/>
      <c r="J50" s="35" t="s">
        <v>47</v>
      </c>
      <c r="K50" s="36"/>
      <c r="L50" s="179"/>
      <c r="M50" s="179"/>
      <c r="N50" s="179"/>
      <c r="O50" s="179"/>
      <c r="P50" s="192"/>
      <c r="Q50" s="175"/>
      <c r="R50" s="291"/>
      <c r="S50" s="177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</row>
    <row r="51" spans="2:67" x14ac:dyDescent="0.35">
      <c r="B51" s="18"/>
      <c r="C51" s="301"/>
      <c r="D51" s="38"/>
      <c r="E51" s="301"/>
      <c r="F51" s="301"/>
      <c r="G51" s="301"/>
      <c r="H51" s="39"/>
      <c r="I51" s="301"/>
      <c r="J51" s="38"/>
      <c r="K51" s="301"/>
      <c r="L51" s="171"/>
      <c r="M51" s="171"/>
      <c r="N51" s="171"/>
      <c r="O51" s="171"/>
      <c r="P51" s="194"/>
      <c r="Q51" s="171"/>
      <c r="R51" s="171"/>
      <c r="S51" s="169"/>
    </row>
    <row r="52" spans="2:67" x14ac:dyDescent="0.35">
      <c r="B52" s="18"/>
      <c r="C52" s="301"/>
      <c r="D52" s="38"/>
      <c r="E52" s="301"/>
      <c r="F52" s="301"/>
      <c r="G52" s="301"/>
      <c r="H52" s="39"/>
      <c r="I52" s="301"/>
      <c r="J52" s="38"/>
      <c r="K52" s="301"/>
      <c r="L52" s="171"/>
      <c r="M52" s="171"/>
      <c r="N52" s="171"/>
      <c r="O52" s="171"/>
      <c r="P52" s="194"/>
      <c r="Q52" s="171"/>
      <c r="R52" s="171"/>
      <c r="S52" s="169"/>
    </row>
    <row r="53" spans="2:67" x14ac:dyDescent="0.35">
      <c r="B53" s="18"/>
      <c r="C53" s="301"/>
      <c r="D53" s="38"/>
      <c r="E53" s="301"/>
      <c r="F53" s="301"/>
      <c r="G53" s="301"/>
      <c r="H53" s="39"/>
      <c r="I53" s="301"/>
      <c r="J53" s="38"/>
      <c r="K53" s="301"/>
      <c r="L53" s="171"/>
      <c r="M53" s="171"/>
      <c r="N53" s="171"/>
      <c r="O53" s="171"/>
      <c r="P53" s="194"/>
      <c r="Q53" s="171"/>
      <c r="R53" s="171"/>
      <c r="S53" s="169"/>
    </row>
    <row r="54" spans="2:67" x14ac:dyDescent="0.35">
      <c r="B54" s="18"/>
      <c r="C54" s="301"/>
      <c r="D54" s="38"/>
      <c r="E54" s="301"/>
      <c r="F54" s="301"/>
      <c r="G54" s="301"/>
      <c r="H54" s="39"/>
      <c r="I54" s="301"/>
      <c r="J54" s="38"/>
      <c r="K54" s="301"/>
      <c r="L54" s="171"/>
      <c r="M54" s="171"/>
      <c r="N54" s="171"/>
      <c r="O54" s="171"/>
      <c r="P54" s="194"/>
      <c r="Q54" s="171"/>
      <c r="R54" s="171"/>
      <c r="S54" s="169"/>
    </row>
    <row r="55" spans="2:67" x14ac:dyDescent="0.35">
      <c r="B55" s="18"/>
      <c r="C55" s="301"/>
      <c r="D55" s="38"/>
      <c r="E55" s="301"/>
      <c r="F55" s="301"/>
      <c r="G55" s="301"/>
      <c r="H55" s="39"/>
      <c r="I55" s="301"/>
      <c r="J55" s="38"/>
      <c r="K55" s="301"/>
      <c r="L55" s="171"/>
      <c r="M55" s="171"/>
      <c r="N55" s="171"/>
      <c r="O55" s="171"/>
      <c r="P55" s="194"/>
      <c r="Q55" s="171"/>
      <c r="R55" s="171"/>
      <c r="S55" s="169"/>
    </row>
    <row r="56" spans="2:67" x14ac:dyDescent="0.35">
      <c r="B56" s="18"/>
      <c r="C56" s="301"/>
      <c r="D56" s="38"/>
      <c r="E56" s="301"/>
      <c r="F56" s="301"/>
      <c r="G56" s="301"/>
      <c r="H56" s="39"/>
      <c r="I56" s="301"/>
      <c r="J56" s="38"/>
      <c r="K56" s="301"/>
      <c r="L56" s="171"/>
      <c r="M56" s="171"/>
      <c r="N56" s="171"/>
      <c r="O56" s="171"/>
      <c r="P56" s="194"/>
      <c r="Q56" s="171"/>
      <c r="R56" s="171"/>
      <c r="S56" s="169"/>
    </row>
    <row r="57" spans="2:67" x14ac:dyDescent="0.35">
      <c r="B57" s="18"/>
      <c r="C57" s="301"/>
      <c r="D57" s="38"/>
      <c r="E57" s="301"/>
      <c r="F57" s="301"/>
      <c r="G57" s="301"/>
      <c r="H57" s="39"/>
      <c r="I57" s="301"/>
      <c r="J57" s="38"/>
      <c r="K57" s="301"/>
      <c r="L57" s="171"/>
      <c r="M57" s="171"/>
      <c r="N57" s="171"/>
      <c r="O57" s="171"/>
      <c r="P57" s="194"/>
      <c r="Q57" s="171"/>
      <c r="R57" s="171"/>
      <c r="S57" s="169"/>
    </row>
    <row r="58" spans="2:67" x14ac:dyDescent="0.35">
      <c r="B58" s="18"/>
      <c r="C58" s="301"/>
      <c r="D58" s="38"/>
      <c r="E58" s="301"/>
      <c r="F58" s="301"/>
      <c r="G58" s="301"/>
      <c r="H58" s="39"/>
      <c r="I58" s="301"/>
      <c r="J58" s="38"/>
      <c r="K58" s="301"/>
      <c r="L58" s="171"/>
      <c r="M58" s="171"/>
      <c r="N58" s="171"/>
      <c r="O58" s="171"/>
      <c r="P58" s="194"/>
      <c r="Q58" s="171"/>
      <c r="R58" s="171"/>
      <c r="S58" s="169"/>
    </row>
    <row r="59" spans="2:67" s="173" customFormat="1" ht="13.5" x14ac:dyDescent="0.35">
      <c r="B59" s="25"/>
      <c r="C59" s="308"/>
      <c r="D59" s="40" t="s">
        <v>48</v>
      </c>
      <c r="E59" s="41"/>
      <c r="F59" s="41"/>
      <c r="G59" s="42" t="s">
        <v>49</v>
      </c>
      <c r="H59" s="43"/>
      <c r="I59" s="308"/>
      <c r="J59" s="40" t="s">
        <v>48</v>
      </c>
      <c r="K59" s="41"/>
      <c r="L59" s="196"/>
      <c r="M59" s="196"/>
      <c r="N59" s="197" t="s">
        <v>49</v>
      </c>
      <c r="O59" s="196"/>
      <c r="P59" s="198"/>
      <c r="Q59" s="175"/>
      <c r="R59" s="291"/>
      <c r="S59" s="177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</row>
    <row r="60" spans="2:67" x14ac:dyDescent="0.35">
      <c r="B60" s="18"/>
      <c r="C60" s="301"/>
      <c r="D60" s="301"/>
      <c r="E60" s="301"/>
      <c r="F60" s="301"/>
      <c r="G60" s="301"/>
      <c r="H60" s="301"/>
      <c r="I60" s="301"/>
      <c r="J60" s="301"/>
      <c r="K60" s="301"/>
      <c r="L60" s="171"/>
      <c r="M60" s="171"/>
      <c r="N60" s="171"/>
      <c r="O60" s="171"/>
      <c r="P60" s="171"/>
      <c r="Q60" s="171"/>
      <c r="R60" s="171"/>
      <c r="S60" s="169"/>
    </row>
    <row r="61" spans="2:67" s="173" customFormat="1" ht="13.5" x14ac:dyDescent="0.35">
      <c r="B61" s="25"/>
      <c r="C61" s="308"/>
      <c r="D61" s="35" t="s">
        <v>50</v>
      </c>
      <c r="E61" s="36"/>
      <c r="F61" s="36"/>
      <c r="G61" s="36"/>
      <c r="H61" s="37"/>
      <c r="I61" s="308"/>
      <c r="J61" s="35" t="s">
        <v>51</v>
      </c>
      <c r="K61" s="36"/>
      <c r="L61" s="179"/>
      <c r="M61" s="179"/>
      <c r="N61" s="179"/>
      <c r="O61" s="179"/>
      <c r="P61" s="192"/>
      <c r="Q61" s="175"/>
      <c r="R61" s="291"/>
      <c r="S61" s="177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</row>
    <row r="62" spans="2:67" x14ac:dyDescent="0.35">
      <c r="B62" s="18"/>
      <c r="C62" s="301"/>
      <c r="D62" s="38"/>
      <c r="E62" s="301"/>
      <c r="F62" s="301"/>
      <c r="G62" s="301"/>
      <c r="H62" s="39"/>
      <c r="I62" s="301"/>
      <c r="J62" s="38"/>
      <c r="K62" s="301"/>
      <c r="L62" s="171"/>
      <c r="M62" s="171"/>
      <c r="N62" s="171"/>
      <c r="O62" s="171"/>
      <c r="P62" s="194"/>
      <c r="Q62" s="171"/>
      <c r="R62" s="171"/>
      <c r="S62" s="169"/>
    </row>
    <row r="63" spans="2:67" x14ac:dyDescent="0.35">
      <c r="B63" s="18"/>
      <c r="C63" s="301"/>
      <c r="D63" s="38"/>
      <c r="E63" s="301"/>
      <c r="F63" s="301"/>
      <c r="G63" s="301"/>
      <c r="H63" s="39"/>
      <c r="I63" s="301"/>
      <c r="J63" s="38"/>
      <c r="K63" s="301"/>
      <c r="L63" s="171"/>
      <c r="M63" s="171"/>
      <c r="N63" s="171"/>
      <c r="O63" s="171"/>
      <c r="P63" s="194"/>
      <c r="Q63" s="171"/>
      <c r="R63" s="171"/>
      <c r="S63" s="169"/>
    </row>
    <row r="64" spans="2:67" x14ac:dyDescent="0.35">
      <c r="B64" s="18"/>
      <c r="C64" s="301"/>
      <c r="D64" s="38"/>
      <c r="E64" s="301"/>
      <c r="F64" s="301"/>
      <c r="G64" s="301"/>
      <c r="H64" s="39"/>
      <c r="I64" s="301"/>
      <c r="J64" s="38"/>
      <c r="K64" s="301"/>
      <c r="L64" s="171"/>
      <c r="M64" s="171"/>
      <c r="N64" s="171"/>
      <c r="O64" s="171"/>
      <c r="P64" s="194"/>
      <c r="Q64" s="171"/>
      <c r="R64" s="171"/>
      <c r="S64" s="169"/>
    </row>
    <row r="65" spans="2:67" x14ac:dyDescent="0.35">
      <c r="B65" s="18"/>
      <c r="C65" s="301"/>
      <c r="D65" s="38"/>
      <c r="E65" s="301"/>
      <c r="F65" s="301"/>
      <c r="G65" s="301"/>
      <c r="H65" s="39"/>
      <c r="I65" s="301"/>
      <c r="J65" s="38"/>
      <c r="K65" s="301"/>
      <c r="L65" s="171"/>
      <c r="M65" s="171"/>
      <c r="N65" s="171"/>
      <c r="O65" s="171"/>
      <c r="P65" s="194"/>
      <c r="Q65" s="171"/>
      <c r="R65" s="171"/>
      <c r="S65" s="169"/>
    </row>
    <row r="66" spans="2:67" x14ac:dyDescent="0.35">
      <c r="B66" s="18"/>
      <c r="C66" s="301"/>
      <c r="D66" s="38"/>
      <c r="E66" s="301"/>
      <c r="F66" s="301"/>
      <c r="G66" s="301"/>
      <c r="H66" s="39"/>
      <c r="I66" s="301"/>
      <c r="J66" s="38"/>
      <c r="K66" s="301"/>
      <c r="L66" s="171"/>
      <c r="M66" s="171"/>
      <c r="N66" s="171"/>
      <c r="O66" s="171"/>
      <c r="P66" s="194"/>
      <c r="Q66" s="171"/>
      <c r="R66" s="171"/>
      <c r="S66" s="169"/>
    </row>
    <row r="67" spans="2:67" x14ac:dyDescent="0.35">
      <c r="B67" s="18"/>
      <c r="C67" s="301"/>
      <c r="D67" s="38"/>
      <c r="E67" s="301"/>
      <c r="F67" s="301"/>
      <c r="G67" s="301"/>
      <c r="H67" s="39"/>
      <c r="I67" s="301"/>
      <c r="J67" s="38"/>
      <c r="K67" s="301"/>
      <c r="L67" s="171"/>
      <c r="M67" s="171"/>
      <c r="N67" s="171"/>
      <c r="O67" s="171"/>
      <c r="P67" s="194"/>
      <c r="Q67" s="171"/>
      <c r="R67" s="171"/>
      <c r="S67" s="169"/>
    </row>
    <row r="68" spans="2:67" x14ac:dyDescent="0.35">
      <c r="B68" s="18"/>
      <c r="C68" s="301"/>
      <c r="D68" s="38"/>
      <c r="E68" s="301"/>
      <c r="F68" s="301"/>
      <c r="G68" s="301"/>
      <c r="H68" s="39"/>
      <c r="I68" s="301"/>
      <c r="J68" s="38"/>
      <c r="K68" s="301"/>
      <c r="L68" s="171"/>
      <c r="M68" s="171"/>
      <c r="N68" s="171"/>
      <c r="O68" s="171"/>
      <c r="P68" s="194"/>
      <c r="Q68" s="171"/>
      <c r="R68" s="171"/>
      <c r="S68" s="169"/>
    </row>
    <row r="69" spans="2:67" x14ac:dyDescent="0.35">
      <c r="B69" s="18"/>
      <c r="C69" s="301"/>
      <c r="D69" s="38"/>
      <c r="E69" s="301"/>
      <c r="F69" s="301"/>
      <c r="G69" s="301"/>
      <c r="H69" s="39"/>
      <c r="I69" s="301"/>
      <c r="J69" s="38"/>
      <c r="K69" s="301"/>
      <c r="L69" s="171"/>
      <c r="M69" s="171"/>
      <c r="N69" s="171"/>
      <c r="O69" s="171"/>
      <c r="P69" s="194"/>
      <c r="Q69" s="171"/>
      <c r="R69" s="171"/>
      <c r="S69" s="169"/>
    </row>
    <row r="70" spans="2:67" s="173" customFormat="1" ht="13.5" x14ac:dyDescent="0.35">
      <c r="B70" s="25"/>
      <c r="C70" s="308"/>
      <c r="D70" s="40" t="s">
        <v>48</v>
      </c>
      <c r="E70" s="41"/>
      <c r="F70" s="41"/>
      <c r="G70" s="42" t="s">
        <v>49</v>
      </c>
      <c r="H70" s="43"/>
      <c r="I70" s="308"/>
      <c r="J70" s="40" t="s">
        <v>48</v>
      </c>
      <c r="K70" s="41"/>
      <c r="L70" s="196"/>
      <c r="M70" s="196"/>
      <c r="N70" s="197" t="s">
        <v>49</v>
      </c>
      <c r="O70" s="196"/>
      <c r="P70" s="198"/>
      <c r="Q70" s="175"/>
      <c r="R70" s="291"/>
      <c r="S70" s="177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</row>
    <row r="71" spans="2:67" s="173" customFormat="1" ht="14.5" customHeight="1" x14ac:dyDescent="0.35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200"/>
      <c r="M71" s="200"/>
      <c r="N71" s="200"/>
      <c r="O71" s="200"/>
      <c r="P71" s="200"/>
      <c r="Q71" s="200"/>
      <c r="R71" s="200"/>
      <c r="S71" s="20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</row>
    <row r="75" spans="2:67" s="173" customFormat="1" ht="7" customHeight="1" x14ac:dyDescent="0.35"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203"/>
      <c r="M75" s="203"/>
      <c r="N75" s="203"/>
      <c r="O75" s="203"/>
      <c r="P75" s="203"/>
      <c r="Q75" s="203"/>
      <c r="R75" s="203"/>
      <c r="S75" s="204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</row>
    <row r="76" spans="2:67" s="173" customFormat="1" ht="37" customHeight="1" x14ac:dyDescent="0.35">
      <c r="B76" s="25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290"/>
      <c r="S76" s="177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</row>
    <row r="77" spans="2:67" s="173" customFormat="1" ht="7" customHeight="1" x14ac:dyDescent="0.35">
      <c r="B77" s="25"/>
      <c r="C77" s="308"/>
      <c r="D77" s="308"/>
      <c r="E77" s="308"/>
      <c r="F77" s="308"/>
      <c r="G77" s="308"/>
      <c r="H77" s="308"/>
      <c r="I77" s="308"/>
      <c r="J77" s="308"/>
      <c r="K77" s="308"/>
      <c r="L77" s="175"/>
      <c r="M77" s="175"/>
      <c r="N77" s="175"/>
      <c r="O77" s="175"/>
      <c r="P77" s="175"/>
      <c r="Q77" s="175"/>
      <c r="R77" s="291"/>
      <c r="S77" s="177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</row>
    <row r="78" spans="2:67" s="173" customFormat="1" ht="30" customHeight="1" x14ac:dyDescent="0.35">
      <c r="B78" s="25"/>
      <c r="C78" s="101" t="s">
        <v>17</v>
      </c>
      <c r="D78" s="308"/>
      <c r="E78" s="308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291"/>
      <c r="S78" s="177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</row>
    <row r="79" spans="2:67" s="173" customFormat="1" ht="37" customHeight="1" x14ac:dyDescent="0.35">
      <c r="B79" s="25"/>
      <c r="C79" s="53" t="s">
        <v>114</v>
      </c>
      <c r="D79" s="308"/>
      <c r="E79" s="308"/>
      <c r="F79" s="523" t="str">
        <f>F7</f>
        <v>01 - ASŘ - 01 - ASŘ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291"/>
      <c r="S79" s="177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</row>
    <row r="80" spans="2:67" s="173" customFormat="1" ht="7" customHeight="1" x14ac:dyDescent="0.35">
      <c r="B80" s="25"/>
      <c r="C80" s="308"/>
      <c r="D80" s="308"/>
      <c r="E80" s="308"/>
      <c r="F80" s="308"/>
      <c r="G80" s="308"/>
      <c r="H80" s="308"/>
      <c r="I80" s="308"/>
      <c r="J80" s="308"/>
      <c r="K80" s="308"/>
      <c r="L80" s="175"/>
      <c r="M80" s="175"/>
      <c r="N80" s="175"/>
      <c r="O80" s="175"/>
      <c r="P80" s="175"/>
      <c r="Q80" s="175"/>
      <c r="R80" s="291"/>
      <c r="S80" s="177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</row>
    <row r="81" spans="2:67" s="173" customFormat="1" ht="18" customHeight="1" x14ac:dyDescent="0.35">
      <c r="B81" s="25"/>
      <c r="C81" s="101" t="s">
        <v>21</v>
      </c>
      <c r="D81" s="308"/>
      <c r="E81" s="308"/>
      <c r="F81" s="300" t="str">
        <f>F9</f>
        <v xml:space="preserve"> </v>
      </c>
      <c r="G81" s="308"/>
      <c r="H81" s="308"/>
      <c r="I81" s="308"/>
      <c r="J81" s="308"/>
      <c r="K81" s="101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291"/>
      <c r="S81" s="177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</row>
    <row r="82" spans="2:67" s="173" customFormat="1" ht="7" customHeight="1" x14ac:dyDescent="0.35">
      <c r="B82" s="25"/>
      <c r="C82" s="308"/>
      <c r="D82" s="308"/>
      <c r="E82" s="308"/>
      <c r="F82" s="308"/>
      <c r="G82" s="308"/>
      <c r="H82" s="308"/>
      <c r="I82" s="308"/>
      <c r="J82" s="308"/>
      <c r="K82" s="308"/>
      <c r="L82" s="175"/>
      <c r="M82" s="175"/>
      <c r="N82" s="175"/>
      <c r="O82" s="175"/>
      <c r="P82" s="175"/>
      <c r="Q82" s="175"/>
      <c r="R82" s="291"/>
      <c r="S82" s="177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</row>
    <row r="83" spans="2:67" s="173" customFormat="1" x14ac:dyDescent="0.35">
      <c r="B83" s="25"/>
      <c r="C83" s="101" t="s">
        <v>25</v>
      </c>
      <c r="D83" s="308"/>
      <c r="E83" s="308"/>
      <c r="F83" s="300" t="str">
        <f>E12</f>
        <v xml:space="preserve"> </v>
      </c>
      <c r="G83" s="308"/>
      <c r="H83" s="308"/>
      <c r="I83" s="308"/>
      <c r="J83" s="308"/>
      <c r="K83" s="101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292"/>
      <c r="S83" s="177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</row>
    <row r="84" spans="2:67" s="173" customFormat="1" ht="14.5" customHeight="1" x14ac:dyDescent="0.35">
      <c r="B84" s="25"/>
      <c r="C84" s="101" t="s">
        <v>28</v>
      </c>
      <c r="D84" s="308"/>
      <c r="E84" s="308"/>
      <c r="F84" s="300" t="str">
        <f>IF(E15="","",E15)</f>
        <v xml:space="preserve"> </v>
      </c>
      <c r="G84" s="308"/>
      <c r="H84" s="308"/>
      <c r="I84" s="308"/>
      <c r="J84" s="308"/>
      <c r="K84" s="101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292"/>
      <c r="S84" s="177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</row>
    <row r="85" spans="2:67" s="173" customFormat="1" ht="10.4" customHeight="1" x14ac:dyDescent="0.35">
      <c r="B85" s="25"/>
      <c r="C85" s="308"/>
      <c r="D85" s="308"/>
      <c r="E85" s="308"/>
      <c r="F85" s="308"/>
      <c r="G85" s="308"/>
      <c r="H85" s="308"/>
      <c r="I85" s="308"/>
      <c r="J85" s="308"/>
      <c r="K85" s="308"/>
      <c r="L85" s="175"/>
      <c r="M85" s="175"/>
      <c r="N85" s="175"/>
      <c r="O85" s="175"/>
      <c r="P85" s="175"/>
      <c r="Q85" s="175"/>
      <c r="R85" s="291"/>
      <c r="S85" s="177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</row>
    <row r="86" spans="2:67" s="173" customFormat="1" ht="29.25" customHeight="1" x14ac:dyDescent="0.35">
      <c r="B86" s="25"/>
      <c r="C86" s="536" t="s">
        <v>119</v>
      </c>
      <c r="D86" s="537"/>
      <c r="E86" s="537"/>
      <c r="F86" s="537"/>
      <c r="G86" s="537"/>
      <c r="H86" s="309"/>
      <c r="I86" s="309"/>
      <c r="J86" s="309"/>
      <c r="K86" s="309"/>
      <c r="L86" s="309"/>
      <c r="M86" s="309"/>
      <c r="N86" s="536" t="s">
        <v>120</v>
      </c>
      <c r="O86" s="537"/>
      <c r="P86" s="537"/>
      <c r="Q86" s="537"/>
      <c r="R86" s="309"/>
      <c r="S86" s="177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</row>
    <row r="87" spans="2:67" s="173" customFormat="1" ht="10.4" customHeight="1" x14ac:dyDescent="0.35">
      <c r="B87" s="25"/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177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</row>
    <row r="88" spans="2:67" s="173" customFormat="1" ht="29.25" customHeight="1" x14ac:dyDescent="0.35">
      <c r="B88" s="25"/>
      <c r="C88" s="337" t="s">
        <v>121</v>
      </c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427">
        <f>N134</f>
        <v>0</v>
      </c>
      <c r="O88" s="517"/>
      <c r="P88" s="517"/>
      <c r="Q88" s="517"/>
      <c r="R88" s="399"/>
      <c r="S88" s="177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4" t="s">
        <v>122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</row>
    <row r="89" spans="2:67" s="211" customFormat="1" ht="25" customHeight="1" x14ac:dyDescent="0.35">
      <c r="B89" s="338"/>
      <c r="C89" s="339"/>
      <c r="D89" s="340" t="s">
        <v>123</v>
      </c>
      <c r="E89" s="339"/>
      <c r="F89" s="339"/>
      <c r="G89" s="339"/>
      <c r="H89" s="339"/>
      <c r="I89" s="339"/>
      <c r="J89" s="339"/>
      <c r="K89" s="339"/>
      <c r="L89" s="339"/>
      <c r="M89" s="339"/>
      <c r="N89" s="528">
        <f>N135</f>
        <v>0</v>
      </c>
      <c r="O89" s="529"/>
      <c r="P89" s="529"/>
      <c r="Q89" s="529"/>
      <c r="R89" s="339"/>
      <c r="S89" s="210"/>
      <c r="T89" s="343"/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43"/>
      <c r="AI89" s="343"/>
      <c r="AJ89" s="343"/>
      <c r="AK89" s="343"/>
      <c r="AL89" s="343"/>
      <c r="AM89" s="343"/>
      <c r="AN89" s="343"/>
      <c r="AO89" s="343"/>
      <c r="AP89" s="343"/>
      <c r="AQ89" s="343"/>
      <c r="AR89" s="343"/>
      <c r="AS89" s="343"/>
      <c r="AT89" s="343"/>
      <c r="AU89" s="343"/>
      <c r="AV89" s="343"/>
      <c r="AW89" s="343"/>
      <c r="AX89" s="343"/>
      <c r="AY89" s="343"/>
      <c r="AZ89" s="343"/>
      <c r="BA89" s="343"/>
      <c r="BB89" s="343"/>
      <c r="BC89" s="343"/>
      <c r="BD89" s="343"/>
      <c r="BE89" s="343"/>
      <c r="BF89" s="343"/>
      <c r="BG89" s="343"/>
      <c r="BH89" s="343"/>
      <c r="BI89" s="343"/>
      <c r="BJ89" s="343"/>
      <c r="BK89" s="343"/>
      <c r="BL89" s="343"/>
      <c r="BM89" s="343"/>
      <c r="BN89" s="343"/>
      <c r="BO89" s="343"/>
    </row>
    <row r="90" spans="2:67" s="216" customFormat="1" ht="19.899999999999999" customHeight="1" x14ac:dyDescent="0.35">
      <c r="B90" s="341"/>
      <c r="C90" s="342"/>
      <c r="D90" s="320" t="s">
        <v>124</v>
      </c>
      <c r="E90" s="342"/>
      <c r="F90" s="342"/>
      <c r="G90" s="342"/>
      <c r="H90" s="342"/>
      <c r="I90" s="342"/>
      <c r="J90" s="342"/>
      <c r="K90" s="342"/>
      <c r="L90" s="342"/>
      <c r="M90" s="342"/>
      <c r="N90" s="515">
        <f>N136</f>
        <v>0</v>
      </c>
      <c r="O90" s="516"/>
      <c r="P90" s="516"/>
      <c r="Q90" s="516"/>
      <c r="R90" s="342"/>
      <c r="S90" s="215"/>
      <c r="T90" s="344"/>
      <c r="U90" s="344"/>
      <c r="V90" s="344"/>
      <c r="W90" s="344"/>
      <c r="X90" s="344"/>
      <c r="Y90" s="344"/>
      <c r="Z90" s="344"/>
      <c r="AA90" s="344"/>
      <c r="AB90" s="344"/>
      <c r="AC90" s="344"/>
      <c r="AD90" s="344"/>
      <c r="AE90" s="344"/>
      <c r="AF90" s="344"/>
      <c r="AG90" s="344"/>
      <c r="AH90" s="344"/>
      <c r="AI90" s="344"/>
      <c r="AJ90" s="344"/>
      <c r="AK90" s="344"/>
      <c r="AL90" s="344"/>
      <c r="AM90" s="344"/>
      <c r="AN90" s="344"/>
      <c r="AO90" s="344"/>
      <c r="AP90" s="344"/>
      <c r="AQ90" s="344"/>
      <c r="AR90" s="344"/>
      <c r="AS90" s="344"/>
      <c r="AT90" s="344"/>
      <c r="AU90" s="344"/>
      <c r="AV90" s="344"/>
      <c r="AW90" s="344"/>
      <c r="AX90" s="344"/>
      <c r="AY90" s="344"/>
      <c r="AZ90" s="344"/>
      <c r="BA90" s="344"/>
      <c r="BB90" s="344"/>
      <c r="BC90" s="344"/>
      <c r="BD90" s="344"/>
      <c r="BE90" s="344"/>
      <c r="BF90" s="344"/>
      <c r="BG90" s="344"/>
      <c r="BH90" s="344"/>
      <c r="BI90" s="344"/>
      <c r="BJ90" s="344"/>
      <c r="BK90" s="344"/>
      <c r="BL90" s="344"/>
      <c r="BM90" s="344"/>
      <c r="BN90" s="344"/>
      <c r="BO90" s="344"/>
    </row>
    <row r="91" spans="2:67" s="216" customFormat="1" ht="19.899999999999999" customHeight="1" x14ac:dyDescent="0.35">
      <c r="B91" s="341"/>
      <c r="C91" s="342"/>
      <c r="D91" s="320" t="s">
        <v>125</v>
      </c>
      <c r="E91" s="342"/>
      <c r="F91" s="342"/>
      <c r="G91" s="342"/>
      <c r="H91" s="342"/>
      <c r="I91" s="342"/>
      <c r="J91" s="342"/>
      <c r="K91" s="342"/>
      <c r="L91" s="342"/>
      <c r="M91" s="342"/>
      <c r="N91" s="515">
        <f>N202</f>
        <v>0</v>
      </c>
      <c r="O91" s="516"/>
      <c r="P91" s="516"/>
      <c r="Q91" s="516"/>
      <c r="R91" s="342"/>
      <c r="S91" s="215"/>
      <c r="T91" s="344"/>
      <c r="U91" s="344"/>
      <c r="V91" s="344"/>
      <c r="W91" s="344"/>
      <c r="X91" s="344"/>
      <c r="Y91" s="344"/>
      <c r="Z91" s="344"/>
      <c r="AA91" s="344"/>
      <c r="AB91" s="344"/>
      <c r="AC91" s="344"/>
      <c r="AD91" s="344"/>
      <c r="AE91" s="344"/>
      <c r="AF91" s="344"/>
      <c r="AG91" s="344"/>
      <c r="AH91" s="344"/>
      <c r="AI91" s="344"/>
      <c r="AJ91" s="344"/>
      <c r="AK91" s="344"/>
      <c r="AL91" s="344"/>
      <c r="AM91" s="344"/>
      <c r="AN91" s="344"/>
      <c r="AO91" s="344"/>
      <c r="AP91" s="344"/>
      <c r="AQ91" s="344"/>
      <c r="AR91" s="344"/>
      <c r="AS91" s="344"/>
      <c r="AT91" s="344"/>
      <c r="AU91" s="344"/>
      <c r="AV91" s="344"/>
      <c r="AW91" s="344"/>
      <c r="AX91" s="344"/>
      <c r="AY91" s="344"/>
      <c r="AZ91" s="344"/>
      <c r="BA91" s="344"/>
      <c r="BB91" s="344"/>
      <c r="BC91" s="344"/>
      <c r="BD91" s="344"/>
      <c r="BE91" s="344"/>
      <c r="BF91" s="344"/>
      <c r="BG91" s="344"/>
      <c r="BH91" s="344"/>
      <c r="BI91" s="344"/>
      <c r="BJ91" s="344"/>
      <c r="BK91" s="344"/>
      <c r="BL91" s="344"/>
      <c r="BM91" s="344"/>
      <c r="BN91" s="344"/>
      <c r="BO91" s="344"/>
    </row>
    <row r="92" spans="2:67" s="216" customFormat="1" ht="19.899999999999999" customHeight="1" x14ac:dyDescent="0.35">
      <c r="B92" s="341"/>
      <c r="C92" s="342"/>
      <c r="D92" s="320" t="s">
        <v>126</v>
      </c>
      <c r="E92" s="342"/>
      <c r="F92" s="342"/>
      <c r="G92" s="342"/>
      <c r="H92" s="342"/>
      <c r="I92" s="342"/>
      <c r="J92" s="342"/>
      <c r="K92" s="342"/>
      <c r="L92" s="342"/>
      <c r="M92" s="342"/>
      <c r="N92" s="515">
        <f>N266</f>
        <v>0</v>
      </c>
      <c r="O92" s="516"/>
      <c r="P92" s="516"/>
      <c r="Q92" s="516"/>
      <c r="R92" s="342"/>
      <c r="S92" s="215"/>
      <c r="T92" s="344"/>
      <c r="U92" s="344"/>
      <c r="V92" s="344"/>
      <c r="W92" s="344"/>
      <c r="X92" s="344"/>
      <c r="Y92" s="344"/>
      <c r="Z92" s="344"/>
      <c r="AA92" s="344"/>
      <c r="AB92" s="344"/>
      <c r="AC92" s="344"/>
      <c r="AD92" s="344"/>
      <c r="AE92" s="344"/>
      <c r="AF92" s="344"/>
      <c r="AG92" s="344"/>
      <c r="AH92" s="344"/>
      <c r="AI92" s="344"/>
      <c r="AJ92" s="344"/>
      <c r="AK92" s="344"/>
      <c r="AL92" s="344"/>
      <c r="AM92" s="344"/>
      <c r="AN92" s="344"/>
      <c r="AO92" s="344"/>
      <c r="AP92" s="344"/>
      <c r="AQ92" s="344"/>
      <c r="AR92" s="344"/>
      <c r="AS92" s="344"/>
      <c r="AT92" s="344"/>
      <c r="AU92" s="344"/>
      <c r="AV92" s="344"/>
      <c r="AW92" s="344"/>
      <c r="AX92" s="344"/>
      <c r="AY92" s="344"/>
      <c r="AZ92" s="344"/>
      <c r="BA92" s="344"/>
      <c r="BB92" s="344"/>
      <c r="BC92" s="344"/>
      <c r="BD92" s="344"/>
      <c r="BE92" s="344"/>
      <c r="BF92" s="344"/>
      <c r="BG92" s="344"/>
      <c r="BH92" s="344"/>
      <c r="BI92" s="344"/>
      <c r="BJ92" s="344"/>
      <c r="BK92" s="344"/>
      <c r="BL92" s="344"/>
      <c r="BM92" s="344"/>
      <c r="BN92" s="344"/>
      <c r="BO92" s="344"/>
    </row>
    <row r="93" spans="2:67" s="216" customFormat="1" ht="19.899999999999999" customHeight="1" x14ac:dyDescent="0.35">
      <c r="B93" s="341"/>
      <c r="C93" s="342"/>
      <c r="D93" s="320" t="s">
        <v>127</v>
      </c>
      <c r="E93" s="342"/>
      <c r="F93" s="342"/>
      <c r="G93" s="342"/>
      <c r="H93" s="342"/>
      <c r="I93" s="342"/>
      <c r="J93" s="342"/>
      <c r="K93" s="342"/>
      <c r="L93" s="342"/>
      <c r="M93" s="342"/>
      <c r="N93" s="515">
        <f>N317</f>
        <v>0</v>
      </c>
      <c r="O93" s="516"/>
      <c r="P93" s="516"/>
      <c r="Q93" s="516"/>
      <c r="R93" s="342"/>
      <c r="S93" s="215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344"/>
      <c r="AW93" s="344"/>
      <c r="AX93" s="344"/>
      <c r="AY93" s="344"/>
      <c r="AZ93" s="344"/>
      <c r="BA93" s="344"/>
      <c r="BB93" s="344"/>
      <c r="BC93" s="344"/>
      <c r="BD93" s="344"/>
      <c r="BE93" s="344"/>
      <c r="BF93" s="344"/>
      <c r="BG93" s="344"/>
      <c r="BH93" s="344"/>
      <c r="BI93" s="344"/>
      <c r="BJ93" s="344"/>
      <c r="BK93" s="344"/>
      <c r="BL93" s="344"/>
      <c r="BM93" s="344"/>
      <c r="BN93" s="344"/>
      <c r="BO93" s="344"/>
    </row>
    <row r="94" spans="2:67" s="216" customFormat="1" ht="19.899999999999999" customHeight="1" x14ac:dyDescent="0.35">
      <c r="B94" s="341"/>
      <c r="C94" s="342"/>
      <c r="D94" s="320" t="s">
        <v>128</v>
      </c>
      <c r="E94" s="342"/>
      <c r="F94" s="342"/>
      <c r="G94" s="342"/>
      <c r="H94" s="342"/>
      <c r="I94" s="342"/>
      <c r="J94" s="342"/>
      <c r="K94" s="342"/>
      <c r="L94" s="342"/>
      <c r="M94" s="342"/>
      <c r="N94" s="515">
        <f>N350</f>
        <v>0</v>
      </c>
      <c r="O94" s="516"/>
      <c r="P94" s="516"/>
      <c r="Q94" s="516"/>
      <c r="R94" s="342"/>
      <c r="S94" s="215"/>
      <c r="T94" s="344"/>
      <c r="U94" s="344"/>
      <c r="V94" s="344"/>
      <c r="W94" s="344"/>
      <c r="X94" s="344"/>
      <c r="Y94" s="344"/>
      <c r="Z94" s="344"/>
      <c r="AA94" s="344"/>
      <c r="AB94" s="344"/>
      <c r="AC94" s="344"/>
      <c r="AD94" s="344"/>
      <c r="AE94" s="344"/>
      <c r="AF94" s="344"/>
      <c r="AG94" s="344"/>
      <c r="AH94" s="344"/>
      <c r="AI94" s="344"/>
      <c r="AJ94" s="344"/>
      <c r="AK94" s="344"/>
      <c r="AL94" s="344"/>
      <c r="AM94" s="344"/>
      <c r="AN94" s="344"/>
      <c r="AO94" s="344"/>
      <c r="AP94" s="344"/>
      <c r="AQ94" s="344"/>
      <c r="AR94" s="344"/>
      <c r="AS94" s="344"/>
      <c r="AT94" s="344"/>
      <c r="AU94" s="344"/>
      <c r="AV94" s="344"/>
      <c r="AW94" s="344"/>
      <c r="AX94" s="344"/>
      <c r="AY94" s="344"/>
      <c r="AZ94" s="344"/>
      <c r="BA94" s="344"/>
      <c r="BB94" s="344"/>
      <c r="BC94" s="344"/>
      <c r="BD94" s="344"/>
      <c r="BE94" s="344"/>
      <c r="BF94" s="344"/>
      <c r="BG94" s="344"/>
      <c r="BH94" s="344"/>
      <c r="BI94" s="344"/>
      <c r="BJ94" s="344"/>
      <c r="BK94" s="344"/>
      <c r="BL94" s="344"/>
      <c r="BM94" s="344"/>
      <c r="BN94" s="344"/>
      <c r="BO94" s="344"/>
    </row>
    <row r="95" spans="2:67" s="216" customFormat="1" ht="19.899999999999999" customHeight="1" x14ac:dyDescent="0.35">
      <c r="B95" s="341"/>
      <c r="C95" s="342"/>
      <c r="D95" s="320" t="s">
        <v>129</v>
      </c>
      <c r="E95" s="342"/>
      <c r="F95" s="342"/>
      <c r="G95" s="342"/>
      <c r="H95" s="342"/>
      <c r="I95" s="342"/>
      <c r="J95" s="342"/>
      <c r="K95" s="342"/>
      <c r="L95" s="342"/>
      <c r="M95" s="342"/>
      <c r="N95" s="515">
        <f>N407</f>
        <v>0</v>
      </c>
      <c r="O95" s="516"/>
      <c r="P95" s="516"/>
      <c r="Q95" s="516"/>
      <c r="R95" s="342"/>
      <c r="S95" s="215"/>
      <c r="T95" s="344"/>
      <c r="U95" s="344"/>
      <c r="V95" s="344"/>
      <c r="W95" s="344"/>
      <c r="X95" s="344"/>
      <c r="Y95" s="344"/>
      <c r="Z95" s="344"/>
      <c r="AA95" s="344"/>
      <c r="AB95" s="344"/>
      <c r="AC95" s="344"/>
      <c r="AD95" s="344"/>
      <c r="AE95" s="344"/>
      <c r="AF95" s="344"/>
      <c r="AG95" s="344"/>
      <c r="AH95" s="344"/>
      <c r="AI95" s="344"/>
      <c r="AJ95" s="344"/>
      <c r="AK95" s="344"/>
      <c r="AL95" s="344"/>
      <c r="AM95" s="344"/>
      <c r="AN95" s="344"/>
      <c r="AO95" s="344"/>
      <c r="AP95" s="344"/>
      <c r="AQ95" s="344"/>
      <c r="AR95" s="344"/>
      <c r="AS95" s="344"/>
      <c r="AT95" s="344"/>
      <c r="AU95" s="344"/>
      <c r="AV95" s="344"/>
      <c r="AW95" s="344"/>
      <c r="AX95" s="344"/>
      <c r="AY95" s="344"/>
      <c r="AZ95" s="344"/>
      <c r="BA95" s="344"/>
      <c r="BB95" s="344"/>
      <c r="BC95" s="344"/>
      <c r="BD95" s="344"/>
      <c r="BE95" s="344"/>
      <c r="BF95" s="344"/>
      <c r="BG95" s="344"/>
      <c r="BH95" s="344"/>
      <c r="BI95" s="344"/>
      <c r="BJ95" s="344"/>
      <c r="BK95" s="344"/>
      <c r="BL95" s="344"/>
      <c r="BM95" s="344"/>
      <c r="BN95" s="344"/>
      <c r="BO95" s="344"/>
    </row>
    <row r="96" spans="2:67" s="216" customFormat="1" ht="19.899999999999999" customHeight="1" x14ac:dyDescent="0.35">
      <c r="B96" s="341"/>
      <c r="C96" s="342"/>
      <c r="D96" s="320" t="s">
        <v>130</v>
      </c>
      <c r="E96" s="342"/>
      <c r="F96" s="342"/>
      <c r="G96" s="342"/>
      <c r="H96" s="342"/>
      <c r="I96" s="342"/>
      <c r="J96" s="342"/>
      <c r="K96" s="342"/>
      <c r="L96" s="342"/>
      <c r="M96" s="342"/>
      <c r="N96" s="515">
        <f>N452</f>
        <v>0</v>
      </c>
      <c r="O96" s="516"/>
      <c r="P96" s="516"/>
      <c r="Q96" s="516"/>
      <c r="R96" s="342"/>
      <c r="S96" s="215"/>
      <c r="T96" s="344"/>
      <c r="U96" s="344"/>
      <c r="V96" s="344"/>
      <c r="W96" s="344"/>
      <c r="X96" s="344"/>
      <c r="Y96" s="344"/>
      <c r="Z96" s="344"/>
      <c r="AA96" s="344"/>
      <c r="AB96" s="344"/>
      <c r="AC96" s="344"/>
      <c r="AD96" s="344"/>
      <c r="AE96" s="344"/>
      <c r="AF96" s="344"/>
      <c r="AG96" s="344"/>
      <c r="AH96" s="344"/>
      <c r="AI96" s="344"/>
      <c r="AJ96" s="344"/>
      <c r="AK96" s="344"/>
      <c r="AL96" s="344"/>
      <c r="AM96" s="344"/>
      <c r="AN96" s="344"/>
      <c r="AO96" s="344"/>
      <c r="AP96" s="344"/>
      <c r="AQ96" s="344"/>
      <c r="AR96" s="344"/>
      <c r="AS96" s="344"/>
      <c r="AT96" s="344"/>
      <c r="AU96" s="344"/>
      <c r="AV96" s="344"/>
      <c r="AW96" s="344"/>
      <c r="AX96" s="344"/>
      <c r="AY96" s="344"/>
      <c r="AZ96" s="344"/>
      <c r="BA96" s="344"/>
      <c r="BB96" s="344"/>
      <c r="BC96" s="344"/>
      <c r="BD96" s="344"/>
      <c r="BE96" s="344"/>
      <c r="BF96" s="344"/>
      <c r="BG96" s="344"/>
      <c r="BH96" s="344"/>
      <c r="BI96" s="344"/>
      <c r="BJ96" s="344"/>
      <c r="BK96" s="344"/>
      <c r="BL96" s="344"/>
      <c r="BM96" s="344"/>
      <c r="BN96" s="344"/>
      <c r="BO96" s="344"/>
    </row>
    <row r="97" spans="2:67" s="216" customFormat="1" ht="19.899999999999999" customHeight="1" x14ac:dyDescent="0.35">
      <c r="B97" s="341"/>
      <c r="C97" s="342"/>
      <c r="D97" s="320" t="s">
        <v>131</v>
      </c>
      <c r="E97" s="342"/>
      <c r="F97" s="342"/>
      <c r="G97" s="342"/>
      <c r="H97" s="342"/>
      <c r="I97" s="342"/>
      <c r="J97" s="342"/>
      <c r="K97" s="342"/>
      <c r="L97" s="342"/>
      <c r="M97" s="342"/>
      <c r="N97" s="515">
        <f>N457</f>
        <v>0</v>
      </c>
      <c r="O97" s="516"/>
      <c r="P97" s="516"/>
      <c r="Q97" s="516"/>
      <c r="R97" s="342"/>
      <c r="S97" s="215"/>
      <c r="T97" s="344"/>
      <c r="U97" s="344"/>
      <c r="V97" s="344"/>
      <c r="W97" s="344"/>
      <c r="X97" s="344"/>
      <c r="Y97" s="344"/>
      <c r="Z97" s="344"/>
      <c r="AA97" s="344"/>
      <c r="AB97" s="344"/>
      <c r="AC97" s="344"/>
      <c r="AD97" s="344"/>
      <c r="AE97" s="344"/>
      <c r="AF97" s="344"/>
      <c r="AG97" s="344"/>
      <c r="AH97" s="344"/>
      <c r="AI97" s="344"/>
      <c r="AJ97" s="344"/>
      <c r="AK97" s="344"/>
      <c r="AL97" s="344"/>
      <c r="AM97" s="344"/>
      <c r="AN97" s="344"/>
      <c r="AO97" s="344"/>
      <c r="AP97" s="344"/>
      <c r="AQ97" s="344"/>
      <c r="AR97" s="344"/>
      <c r="AS97" s="344"/>
      <c r="AT97" s="344"/>
      <c r="AU97" s="344"/>
      <c r="AV97" s="344"/>
      <c r="AW97" s="344"/>
      <c r="AX97" s="344"/>
      <c r="AY97" s="344"/>
      <c r="AZ97" s="344"/>
      <c r="BA97" s="344"/>
      <c r="BB97" s="344"/>
      <c r="BC97" s="344"/>
      <c r="BD97" s="344"/>
      <c r="BE97" s="344"/>
      <c r="BF97" s="344"/>
      <c r="BG97" s="344"/>
      <c r="BH97" s="344"/>
      <c r="BI97" s="344"/>
      <c r="BJ97" s="344"/>
      <c r="BK97" s="344"/>
      <c r="BL97" s="344"/>
      <c r="BM97" s="344"/>
      <c r="BN97" s="344"/>
      <c r="BO97" s="344"/>
    </row>
    <row r="98" spans="2:67" s="211" customFormat="1" ht="25" customHeight="1" x14ac:dyDescent="0.35">
      <c r="B98" s="338"/>
      <c r="C98" s="339"/>
      <c r="D98" s="340" t="s">
        <v>132</v>
      </c>
      <c r="E98" s="339"/>
      <c r="F98" s="339"/>
      <c r="G98" s="339"/>
      <c r="H98" s="339"/>
      <c r="I98" s="339"/>
      <c r="J98" s="339"/>
      <c r="K98" s="339"/>
      <c r="L98" s="339"/>
      <c r="M98" s="339"/>
      <c r="N98" s="528">
        <f>N460</f>
        <v>0</v>
      </c>
      <c r="O98" s="529"/>
      <c r="P98" s="529"/>
      <c r="Q98" s="529"/>
      <c r="R98" s="339"/>
      <c r="S98" s="210"/>
      <c r="T98" s="343"/>
      <c r="U98" s="343"/>
      <c r="V98" s="343"/>
      <c r="W98" s="343"/>
      <c r="X98" s="343"/>
      <c r="Y98" s="343"/>
      <c r="Z98" s="343"/>
      <c r="AA98" s="343"/>
      <c r="AB98" s="343"/>
      <c r="AC98" s="343"/>
      <c r="AD98" s="343"/>
      <c r="AE98" s="343"/>
      <c r="AF98" s="343"/>
      <c r="AG98" s="343"/>
      <c r="AH98" s="343"/>
      <c r="AI98" s="343"/>
      <c r="AJ98" s="343"/>
      <c r="AK98" s="343"/>
      <c r="AL98" s="343"/>
      <c r="AM98" s="343"/>
      <c r="AN98" s="343"/>
      <c r="AO98" s="343"/>
      <c r="AP98" s="343"/>
      <c r="AQ98" s="343"/>
      <c r="AR98" s="343"/>
      <c r="AS98" s="343"/>
      <c r="AT98" s="343"/>
      <c r="AU98" s="343"/>
      <c r="AV98" s="343"/>
      <c r="AW98" s="343"/>
      <c r="AX98" s="343"/>
      <c r="AY98" s="343"/>
      <c r="AZ98" s="343"/>
      <c r="BA98" s="343"/>
      <c r="BB98" s="343"/>
      <c r="BC98" s="343"/>
      <c r="BD98" s="343"/>
      <c r="BE98" s="343"/>
      <c r="BF98" s="343"/>
      <c r="BG98" s="343"/>
      <c r="BH98" s="343"/>
      <c r="BI98" s="343"/>
      <c r="BJ98" s="343"/>
      <c r="BK98" s="343"/>
      <c r="BL98" s="343"/>
      <c r="BM98" s="343"/>
      <c r="BN98" s="343"/>
      <c r="BO98" s="343"/>
    </row>
    <row r="99" spans="2:67" s="216" customFormat="1" ht="19.899999999999999" customHeight="1" x14ac:dyDescent="0.35">
      <c r="B99" s="341"/>
      <c r="C99" s="342"/>
      <c r="D99" s="320" t="s">
        <v>133</v>
      </c>
      <c r="E99" s="342"/>
      <c r="F99" s="342"/>
      <c r="G99" s="342"/>
      <c r="H99" s="342"/>
      <c r="I99" s="342"/>
      <c r="J99" s="342"/>
      <c r="K99" s="342"/>
      <c r="L99" s="342"/>
      <c r="M99" s="342"/>
      <c r="N99" s="515">
        <f>N461</f>
        <v>0</v>
      </c>
      <c r="O99" s="516"/>
      <c r="P99" s="516"/>
      <c r="Q99" s="516"/>
      <c r="R99" s="342"/>
      <c r="S99" s="215"/>
      <c r="T99" s="344"/>
      <c r="U99" s="344"/>
      <c r="V99" s="344"/>
      <c r="W99" s="344"/>
      <c r="X99" s="344"/>
      <c r="Y99" s="344"/>
      <c r="Z99" s="344"/>
      <c r="AA99" s="344"/>
      <c r="AB99" s="344"/>
      <c r="AC99" s="344"/>
      <c r="AD99" s="344"/>
      <c r="AE99" s="344"/>
      <c r="AF99" s="344"/>
      <c r="AG99" s="344"/>
      <c r="AH99" s="344"/>
      <c r="AI99" s="344"/>
      <c r="AJ99" s="344"/>
      <c r="AK99" s="344"/>
      <c r="AL99" s="344"/>
      <c r="AM99" s="344"/>
      <c r="AN99" s="344"/>
      <c r="AO99" s="344"/>
      <c r="AP99" s="344"/>
      <c r="AQ99" s="344"/>
      <c r="AR99" s="344"/>
      <c r="AS99" s="344"/>
      <c r="AT99" s="344"/>
      <c r="AU99" s="344"/>
      <c r="AV99" s="344"/>
      <c r="AW99" s="344"/>
      <c r="AX99" s="344"/>
      <c r="AY99" s="344"/>
      <c r="AZ99" s="344"/>
      <c r="BA99" s="344"/>
      <c r="BB99" s="344"/>
      <c r="BC99" s="344"/>
      <c r="BD99" s="344"/>
      <c r="BE99" s="344"/>
      <c r="BF99" s="344"/>
      <c r="BG99" s="344"/>
      <c r="BH99" s="344"/>
      <c r="BI99" s="344"/>
      <c r="BJ99" s="344"/>
      <c r="BK99" s="344"/>
      <c r="BL99" s="344"/>
      <c r="BM99" s="344"/>
      <c r="BN99" s="344"/>
      <c r="BO99" s="344"/>
    </row>
    <row r="100" spans="2:67" s="216" customFormat="1" ht="19.899999999999999" customHeight="1" x14ac:dyDescent="0.35">
      <c r="B100" s="341"/>
      <c r="C100" s="342"/>
      <c r="D100" s="320" t="s">
        <v>134</v>
      </c>
      <c r="E100" s="342"/>
      <c r="F100" s="342"/>
      <c r="G100" s="342"/>
      <c r="H100" s="342"/>
      <c r="I100" s="342"/>
      <c r="J100" s="342"/>
      <c r="K100" s="342"/>
      <c r="L100" s="342"/>
      <c r="M100" s="342"/>
      <c r="N100" s="515">
        <f>N485</f>
        <v>0</v>
      </c>
      <c r="O100" s="516"/>
      <c r="P100" s="516"/>
      <c r="Q100" s="516"/>
      <c r="R100" s="342"/>
      <c r="S100" s="215"/>
      <c r="T100" s="344"/>
      <c r="U100" s="344"/>
      <c r="V100" s="344"/>
      <c r="W100" s="344"/>
      <c r="X100" s="344"/>
      <c r="Y100" s="344"/>
      <c r="Z100" s="344"/>
      <c r="AA100" s="344"/>
      <c r="AB100" s="344"/>
      <c r="AC100" s="344"/>
      <c r="AD100" s="344"/>
      <c r="AE100" s="344"/>
      <c r="AF100" s="344"/>
      <c r="AG100" s="344"/>
      <c r="AH100" s="344"/>
      <c r="AI100" s="344"/>
      <c r="AJ100" s="344"/>
      <c r="AK100" s="344"/>
      <c r="AL100" s="344"/>
      <c r="AM100" s="344"/>
      <c r="AN100" s="344"/>
      <c r="AO100" s="344"/>
      <c r="AP100" s="344"/>
      <c r="AQ100" s="344"/>
      <c r="AR100" s="344"/>
      <c r="AS100" s="344"/>
      <c r="AT100" s="344"/>
      <c r="AU100" s="344"/>
      <c r="AV100" s="344"/>
      <c r="AW100" s="344"/>
      <c r="AX100" s="344"/>
      <c r="AY100" s="344"/>
      <c r="AZ100" s="344"/>
      <c r="BA100" s="344"/>
      <c r="BB100" s="344"/>
      <c r="BC100" s="344"/>
      <c r="BD100" s="344"/>
      <c r="BE100" s="344"/>
      <c r="BF100" s="344"/>
      <c r="BG100" s="344"/>
      <c r="BH100" s="344"/>
      <c r="BI100" s="344"/>
      <c r="BJ100" s="344"/>
      <c r="BK100" s="344"/>
      <c r="BL100" s="344"/>
      <c r="BM100" s="344"/>
      <c r="BN100" s="344"/>
      <c r="BO100" s="344"/>
    </row>
    <row r="101" spans="2:67" s="216" customFormat="1" ht="19.899999999999999" customHeight="1" x14ac:dyDescent="0.35">
      <c r="B101" s="341"/>
      <c r="C101" s="342"/>
      <c r="D101" s="320" t="s">
        <v>135</v>
      </c>
      <c r="E101" s="342"/>
      <c r="F101" s="342"/>
      <c r="G101" s="342"/>
      <c r="H101" s="342"/>
      <c r="I101" s="342"/>
      <c r="J101" s="342"/>
      <c r="K101" s="342"/>
      <c r="L101" s="342"/>
      <c r="M101" s="342"/>
      <c r="N101" s="515">
        <f>N498</f>
        <v>0</v>
      </c>
      <c r="O101" s="516"/>
      <c r="P101" s="516"/>
      <c r="Q101" s="516"/>
      <c r="R101" s="342"/>
      <c r="S101" s="215"/>
      <c r="T101" s="344"/>
      <c r="U101" s="344"/>
      <c r="V101" s="344"/>
      <c r="W101" s="344"/>
      <c r="X101" s="344"/>
      <c r="Y101" s="344"/>
      <c r="Z101" s="344"/>
      <c r="AA101" s="344"/>
      <c r="AB101" s="344"/>
      <c r="AC101" s="344"/>
      <c r="AD101" s="344"/>
      <c r="AE101" s="344"/>
      <c r="AF101" s="344"/>
      <c r="AG101" s="344"/>
      <c r="AH101" s="344"/>
      <c r="AI101" s="344"/>
      <c r="AJ101" s="344"/>
      <c r="AK101" s="344"/>
      <c r="AL101" s="344"/>
      <c r="AM101" s="344"/>
      <c r="AN101" s="344"/>
      <c r="AO101" s="344"/>
      <c r="AP101" s="344"/>
      <c r="AQ101" s="344"/>
      <c r="AR101" s="344"/>
      <c r="AS101" s="344"/>
      <c r="AT101" s="344"/>
      <c r="AU101" s="344"/>
      <c r="AV101" s="344"/>
      <c r="AW101" s="344"/>
      <c r="AX101" s="344"/>
      <c r="AY101" s="344"/>
      <c r="AZ101" s="344"/>
      <c r="BA101" s="344"/>
      <c r="BB101" s="344"/>
      <c r="BC101" s="344"/>
      <c r="BD101" s="344"/>
      <c r="BE101" s="344"/>
      <c r="BF101" s="344"/>
      <c r="BG101" s="344"/>
      <c r="BH101" s="344"/>
      <c r="BI101" s="344"/>
      <c r="BJ101" s="344"/>
      <c r="BK101" s="344"/>
      <c r="BL101" s="344"/>
      <c r="BM101" s="344"/>
      <c r="BN101" s="344"/>
      <c r="BO101" s="344"/>
    </row>
    <row r="102" spans="2:67" s="216" customFormat="1" ht="19.899999999999999" customHeight="1" x14ac:dyDescent="0.35">
      <c r="B102" s="341"/>
      <c r="C102" s="342"/>
      <c r="D102" s="320" t="s">
        <v>136</v>
      </c>
      <c r="E102" s="342"/>
      <c r="F102" s="342"/>
      <c r="G102" s="342"/>
      <c r="H102" s="342"/>
      <c r="I102" s="342"/>
      <c r="J102" s="342"/>
      <c r="K102" s="342"/>
      <c r="L102" s="342"/>
      <c r="M102" s="342"/>
      <c r="N102" s="515">
        <f>N522</f>
        <v>0</v>
      </c>
      <c r="O102" s="516"/>
      <c r="P102" s="516"/>
      <c r="Q102" s="516"/>
      <c r="R102" s="342"/>
      <c r="S102" s="215"/>
      <c r="T102" s="344"/>
      <c r="U102" s="344"/>
      <c r="V102" s="344"/>
      <c r="W102" s="344"/>
      <c r="X102" s="344"/>
      <c r="Y102" s="344"/>
      <c r="Z102" s="344"/>
      <c r="AA102" s="344"/>
      <c r="AB102" s="344"/>
      <c r="AC102" s="344"/>
      <c r="AD102" s="344"/>
      <c r="AE102" s="344"/>
      <c r="AF102" s="344"/>
      <c r="AG102" s="344"/>
      <c r="AH102" s="344"/>
      <c r="AI102" s="344"/>
      <c r="AJ102" s="344"/>
      <c r="AK102" s="344"/>
      <c r="AL102" s="344"/>
      <c r="AM102" s="344"/>
      <c r="AN102" s="344"/>
      <c r="AO102" s="344"/>
      <c r="AP102" s="344"/>
      <c r="AQ102" s="344"/>
      <c r="AR102" s="344"/>
      <c r="AS102" s="344"/>
      <c r="AT102" s="344"/>
      <c r="AU102" s="344"/>
      <c r="AV102" s="344"/>
      <c r="AW102" s="344"/>
      <c r="AX102" s="344"/>
      <c r="AY102" s="344"/>
      <c r="AZ102" s="344"/>
      <c r="BA102" s="344"/>
      <c r="BB102" s="344"/>
      <c r="BC102" s="344"/>
      <c r="BD102" s="344"/>
      <c r="BE102" s="344"/>
      <c r="BF102" s="344"/>
      <c r="BG102" s="344"/>
      <c r="BH102" s="344"/>
      <c r="BI102" s="344"/>
      <c r="BJ102" s="344"/>
      <c r="BK102" s="344"/>
      <c r="BL102" s="344"/>
      <c r="BM102" s="344"/>
      <c r="BN102" s="344"/>
      <c r="BO102" s="344"/>
    </row>
    <row r="103" spans="2:67" s="216" customFormat="1" ht="19.899999999999999" customHeight="1" x14ac:dyDescent="0.35">
      <c r="B103" s="341"/>
      <c r="C103" s="342"/>
      <c r="D103" s="320" t="s">
        <v>137</v>
      </c>
      <c r="E103" s="342"/>
      <c r="F103" s="342"/>
      <c r="G103" s="342"/>
      <c r="H103" s="342"/>
      <c r="I103" s="342"/>
      <c r="J103" s="342"/>
      <c r="K103" s="342"/>
      <c r="L103" s="342"/>
      <c r="M103" s="342"/>
      <c r="N103" s="515">
        <f>N530</f>
        <v>0</v>
      </c>
      <c r="O103" s="516"/>
      <c r="P103" s="516"/>
      <c r="Q103" s="516"/>
      <c r="R103" s="342"/>
      <c r="S103" s="215"/>
      <c r="T103" s="344"/>
      <c r="U103" s="344"/>
      <c r="V103" s="344"/>
      <c r="W103" s="344"/>
      <c r="X103" s="344"/>
      <c r="Y103" s="344"/>
      <c r="Z103" s="344"/>
      <c r="AA103" s="344"/>
      <c r="AB103" s="344"/>
      <c r="AC103" s="344"/>
      <c r="AD103" s="344"/>
      <c r="AE103" s="344"/>
      <c r="AF103" s="344"/>
      <c r="AG103" s="344"/>
      <c r="AH103" s="344"/>
      <c r="AI103" s="344"/>
      <c r="AJ103" s="344"/>
      <c r="AK103" s="344"/>
      <c r="AL103" s="344"/>
      <c r="AM103" s="344"/>
      <c r="AN103" s="344"/>
      <c r="AO103" s="344"/>
      <c r="AP103" s="344"/>
      <c r="AQ103" s="344"/>
      <c r="AR103" s="344"/>
      <c r="AS103" s="344"/>
      <c r="AT103" s="344"/>
      <c r="AU103" s="344"/>
      <c r="AV103" s="344"/>
      <c r="AW103" s="344"/>
      <c r="AX103" s="344"/>
      <c r="AY103" s="344"/>
      <c r="AZ103" s="344"/>
      <c r="BA103" s="344"/>
      <c r="BB103" s="344"/>
      <c r="BC103" s="344"/>
      <c r="BD103" s="344"/>
      <c r="BE103" s="344"/>
      <c r="BF103" s="344"/>
      <c r="BG103" s="344"/>
      <c r="BH103" s="344"/>
      <c r="BI103" s="344"/>
      <c r="BJ103" s="344"/>
      <c r="BK103" s="344"/>
      <c r="BL103" s="344"/>
      <c r="BM103" s="344"/>
      <c r="BN103" s="344"/>
      <c r="BO103" s="344"/>
    </row>
    <row r="104" spans="2:67" s="216" customFormat="1" ht="19.899999999999999" customHeight="1" x14ac:dyDescent="0.35">
      <c r="B104" s="341"/>
      <c r="C104" s="342"/>
      <c r="D104" s="320" t="s">
        <v>138</v>
      </c>
      <c r="E104" s="342"/>
      <c r="F104" s="342"/>
      <c r="G104" s="342"/>
      <c r="H104" s="342"/>
      <c r="I104" s="342"/>
      <c r="J104" s="342"/>
      <c r="K104" s="342"/>
      <c r="L104" s="342"/>
      <c r="M104" s="342"/>
      <c r="N104" s="515">
        <f>N539</f>
        <v>0</v>
      </c>
      <c r="O104" s="516"/>
      <c r="P104" s="516"/>
      <c r="Q104" s="516"/>
      <c r="R104" s="342"/>
      <c r="S104" s="215"/>
      <c r="T104" s="344"/>
      <c r="U104" s="344"/>
      <c r="V104" s="344"/>
      <c r="W104" s="344"/>
      <c r="X104" s="344"/>
      <c r="Y104" s="344"/>
      <c r="Z104" s="344"/>
      <c r="AA104" s="344"/>
      <c r="AB104" s="344"/>
      <c r="AC104" s="344"/>
      <c r="AD104" s="344"/>
      <c r="AE104" s="344"/>
      <c r="AF104" s="344"/>
      <c r="AG104" s="344"/>
      <c r="AH104" s="344"/>
      <c r="AI104" s="344"/>
      <c r="AJ104" s="344"/>
      <c r="AK104" s="344"/>
      <c r="AL104" s="344"/>
      <c r="AM104" s="344"/>
      <c r="AN104" s="344"/>
      <c r="AO104" s="344"/>
      <c r="AP104" s="344"/>
      <c r="AQ104" s="344"/>
      <c r="AR104" s="344"/>
      <c r="AS104" s="344"/>
      <c r="AT104" s="344"/>
      <c r="AU104" s="344"/>
      <c r="AV104" s="344"/>
      <c r="AW104" s="344"/>
      <c r="AX104" s="344"/>
      <c r="AY104" s="344"/>
      <c r="AZ104" s="344"/>
      <c r="BA104" s="344"/>
      <c r="BB104" s="344"/>
      <c r="BC104" s="344"/>
      <c r="BD104" s="344"/>
      <c r="BE104" s="344"/>
      <c r="BF104" s="344"/>
      <c r="BG104" s="344"/>
      <c r="BH104" s="344"/>
      <c r="BI104" s="344"/>
      <c r="BJ104" s="344"/>
      <c r="BK104" s="344"/>
      <c r="BL104" s="344"/>
      <c r="BM104" s="344"/>
      <c r="BN104" s="344"/>
      <c r="BO104" s="344"/>
    </row>
    <row r="105" spans="2:67" s="216" customFormat="1" ht="19.899999999999999" customHeight="1" x14ac:dyDescent="0.35">
      <c r="B105" s="341"/>
      <c r="C105" s="342"/>
      <c r="D105" s="320" t="s">
        <v>139</v>
      </c>
      <c r="E105" s="342"/>
      <c r="F105" s="342"/>
      <c r="G105" s="342"/>
      <c r="H105" s="342"/>
      <c r="I105" s="342"/>
      <c r="J105" s="342"/>
      <c r="K105" s="342"/>
      <c r="L105" s="342"/>
      <c r="M105" s="342"/>
      <c r="N105" s="515">
        <f>N596</f>
        <v>0</v>
      </c>
      <c r="O105" s="516"/>
      <c r="P105" s="516"/>
      <c r="Q105" s="516"/>
      <c r="R105" s="342"/>
      <c r="S105" s="215"/>
      <c r="T105" s="344"/>
      <c r="U105" s="344"/>
      <c r="V105" s="344"/>
      <c r="W105" s="344"/>
      <c r="X105" s="344"/>
      <c r="Y105" s="344"/>
      <c r="Z105" s="344"/>
      <c r="AA105" s="344"/>
      <c r="AB105" s="344"/>
      <c r="AC105" s="344"/>
      <c r="AD105" s="344"/>
      <c r="AE105" s="344"/>
      <c r="AF105" s="344"/>
      <c r="AG105" s="344"/>
      <c r="AH105" s="344"/>
      <c r="AI105" s="344"/>
      <c r="AJ105" s="344"/>
      <c r="AK105" s="344"/>
      <c r="AL105" s="344"/>
      <c r="AM105" s="344"/>
      <c r="AN105" s="344"/>
      <c r="AO105" s="344"/>
      <c r="AP105" s="344"/>
      <c r="AQ105" s="344"/>
      <c r="AR105" s="344"/>
      <c r="AS105" s="344"/>
      <c r="AT105" s="344"/>
      <c r="AU105" s="344"/>
      <c r="AV105" s="344"/>
      <c r="AW105" s="344"/>
      <c r="AX105" s="344"/>
      <c r="AY105" s="344"/>
      <c r="AZ105" s="344"/>
      <c r="BA105" s="344"/>
      <c r="BB105" s="344"/>
      <c r="BC105" s="344"/>
      <c r="BD105" s="344"/>
      <c r="BE105" s="344"/>
      <c r="BF105" s="344"/>
      <c r="BG105" s="344"/>
      <c r="BH105" s="344"/>
      <c r="BI105" s="344"/>
      <c r="BJ105" s="344"/>
      <c r="BK105" s="344"/>
      <c r="BL105" s="344"/>
      <c r="BM105" s="344"/>
      <c r="BN105" s="344"/>
      <c r="BO105" s="344"/>
    </row>
    <row r="106" spans="2:67" s="216" customFormat="1" ht="19.899999999999999" customHeight="1" x14ac:dyDescent="0.35">
      <c r="B106" s="341"/>
      <c r="C106" s="342"/>
      <c r="D106" s="320" t="s">
        <v>140</v>
      </c>
      <c r="E106" s="342"/>
      <c r="F106" s="342"/>
      <c r="G106" s="342"/>
      <c r="H106" s="342"/>
      <c r="I106" s="342"/>
      <c r="J106" s="342"/>
      <c r="K106" s="342"/>
      <c r="L106" s="342"/>
      <c r="M106" s="342"/>
      <c r="N106" s="515">
        <f>N613</f>
        <v>0</v>
      </c>
      <c r="O106" s="516"/>
      <c r="P106" s="516"/>
      <c r="Q106" s="516"/>
      <c r="R106" s="342"/>
      <c r="S106" s="215"/>
      <c r="T106" s="344"/>
      <c r="U106" s="344"/>
      <c r="V106" s="344"/>
      <c r="W106" s="344"/>
      <c r="X106" s="344"/>
      <c r="Y106" s="344"/>
      <c r="Z106" s="344"/>
      <c r="AA106" s="344"/>
      <c r="AB106" s="344"/>
      <c r="AC106" s="344"/>
      <c r="AD106" s="344"/>
      <c r="AE106" s="344"/>
      <c r="AF106" s="344"/>
      <c r="AG106" s="344"/>
      <c r="AH106" s="344"/>
      <c r="AI106" s="344"/>
      <c r="AJ106" s="344"/>
      <c r="AK106" s="344"/>
      <c r="AL106" s="344"/>
      <c r="AM106" s="344"/>
      <c r="AN106" s="344"/>
      <c r="AO106" s="344"/>
      <c r="AP106" s="344"/>
      <c r="AQ106" s="344"/>
      <c r="AR106" s="344"/>
      <c r="AS106" s="344"/>
      <c r="AT106" s="344"/>
      <c r="AU106" s="344"/>
      <c r="AV106" s="344"/>
      <c r="AW106" s="344"/>
      <c r="AX106" s="344"/>
      <c r="AY106" s="344"/>
      <c r="AZ106" s="344"/>
      <c r="BA106" s="344"/>
      <c r="BB106" s="344"/>
      <c r="BC106" s="344"/>
      <c r="BD106" s="344"/>
      <c r="BE106" s="344"/>
      <c r="BF106" s="344"/>
      <c r="BG106" s="344"/>
      <c r="BH106" s="344"/>
      <c r="BI106" s="344"/>
      <c r="BJ106" s="344"/>
      <c r="BK106" s="344"/>
      <c r="BL106" s="344"/>
      <c r="BM106" s="344"/>
      <c r="BN106" s="344"/>
      <c r="BO106" s="344"/>
    </row>
    <row r="107" spans="2:67" s="216" customFormat="1" ht="19.899999999999999" customHeight="1" x14ac:dyDescent="0.35">
      <c r="B107" s="341"/>
      <c r="C107" s="342"/>
      <c r="D107" s="320" t="s">
        <v>141</v>
      </c>
      <c r="E107" s="342"/>
      <c r="F107" s="342"/>
      <c r="G107" s="342"/>
      <c r="H107" s="342"/>
      <c r="I107" s="342"/>
      <c r="J107" s="342"/>
      <c r="K107" s="342"/>
      <c r="L107" s="342"/>
      <c r="M107" s="342"/>
      <c r="N107" s="515">
        <f>N694</f>
        <v>0</v>
      </c>
      <c r="O107" s="516"/>
      <c r="P107" s="516"/>
      <c r="Q107" s="516"/>
      <c r="R107" s="342"/>
      <c r="S107" s="215"/>
      <c r="T107" s="344"/>
      <c r="U107" s="344"/>
      <c r="V107" s="344"/>
      <c r="W107" s="344"/>
      <c r="X107" s="344"/>
      <c r="Y107" s="344"/>
      <c r="Z107" s="344"/>
      <c r="AA107" s="344"/>
      <c r="AB107" s="344"/>
      <c r="AC107" s="344"/>
      <c r="AD107" s="344"/>
      <c r="AE107" s="344"/>
      <c r="AF107" s="344"/>
      <c r="AG107" s="344"/>
      <c r="AH107" s="344"/>
      <c r="AI107" s="344"/>
      <c r="AJ107" s="344"/>
      <c r="AK107" s="344"/>
      <c r="AL107" s="344"/>
      <c r="AM107" s="344"/>
      <c r="AN107" s="344"/>
      <c r="AO107" s="344"/>
      <c r="AP107" s="344"/>
      <c r="AQ107" s="344"/>
      <c r="AR107" s="344"/>
      <c r="AS107" s="344"/>
      <c r="AT107" s="344"/>
      <c r="AU107" s="344"/>
      <c r="AV107" s="344"/>
      <c r="AW107" s="344"/>
      <c r="AX107" s="344"/>
      <c r="AY107" s="344"/>
      <c r="AZ107" s="344"/>
      <c r="BA107" s="344"/>
      <c r="BB107" s="344"/>
      <c r="BC107" s="344"/>
      <c r="BD107" s="344"/>
      <c r="BE107" s="344"/>
      <c r="BF107" s="344"/>
      <c r="BG107" s="344"/>
      <c r="BH107" s="344"/>
      <c r="BI107" s="344"/>
      <c r="BJ107" s="344"/>
      <c r="BK107" s="344"/>
      <c r="BL107" s="344"/>
      <c r="BM107" s="344"/>
      <c r="BN107" s="344"/>
      <c r="BO107" s="344"/>
    </row>
    <row r="108" spans="2:67" s="216" customFormat="1" ht="19.899999999999999" customHeight="1" x14ac:dyDescent="0.35">
      <c r="B108" s="341"/>
      <c r="C108" s="342"/>
      <c r="D108" s="320" t="s">
        <v>142</v>
      </c>
      <c r="E108" s="342"/>
      <c r="F108" s="342"/>
      <c r="G108" s="342"/>
      <c r="H108" s="342"/>
      <c r="I108" s="342"/>
      <c r="J108" s="342"/>
      <c r="K108" s="342"/>
      <c r="L108" s="342"/>
      <c r="M108" s="342"/>
      <c r="N108" s="515">
        <f>N785</f>
        <v>0</v>
      </c>
      <c r="O108" s="516"/>
      <c r="P108" s="516"/>
      <c r="Q108" s="516"/>
      <c r="R108" s="342"/>
      <c r="S108" s="215"/>
      <c r="T108" s="344"/>
      <c r="U108" s="344"/>
      <c r="V108" s="344"/>
      <c r="W108" s="344"/>
      <c r="X108" s="344"/>
      <c r="Y108" s="344"/>
      <c r="Z108" s="344"/>
      <c r="AA108" s="344"/>
      <c r="AB108" s="344"/>
      <c r="AC108" s="344"/>
      <c r="AD108" s="344"/>
      <c r="AE108" s="344"/>
      <c r="AF108" s="344"/>
      <c r="AG108" s="344"/>
      <c r="AH108" s="344"/>
      <c r="AI108" s="344"/>
      <c r="AJ108" s="344"/>
      <c r="AK108" s="344"/>
      <c r="AL108" s="344"/>
      <c r="AM108" s="344"/>
      <c r="AN108" s="344"/>
      <c r="AO108" s="344"/>
      <c r="AP108" s="344"/>
      <c r="AQ108" s="344"/>
      <c r="AR108" s="344"/>
      <c r="AS108" s="344"/>
      <c r="AT108" s="344"/>
      <c r="AU108" s="344"/>
      <c r="AV108" s="344"/>
      <c r="AW108" s="344"/>
      <c r="AX108" s="344"/>
      <c r="AY108" s="344"/>
      <c r="AZ108" s="344"/>
      <c r="BA108" s="344"/>
      <c r="BB108" s="344"/>
      <c r="BC108" s="344"/>
      <c r="BD108" s="344"/>
      <c r="BE108" s="344"/>
      <c r="BF108" s="344"/>
      <c r="BG108" s="344"/>
      <c r="BH108" s="344"/>
      <c r="BI108" s="344"/>
      <c r="BJ108" s="344"/>
      <c r="BK108" s="344"/>
      <c r="BL108" s="344"/>
      <c r="BM108" s="344"/>
      <c r="BN108" s="344"/>
      <c r="BO108" s="344"/>
    </row>
    <row r="109" spans="2:67" s="216" customFormat="1" ht="19.899999999999999" customHeight="1" x14ac:dyDescent="0.35">
      <c r="B109" s="341"/>
      <c r="C109" s="342"/>
      <c r="D109" s="320" t="s">
        <v>143</v>
      </c>
      <c r="E109" s="342"/>
      <c r="F109" s="342"/>
      <c r="G109" s="342"/>
      <c r="H109" s="342"/>
      <c r="I109" s="342"/>
      <c r="J109" s="342"/>
      <c r="K109" s="342"/>
      <c r="L109" s="342"/>
      <c r="M109" s="342"/>
      <c r="N109" s="515">
        <f>N816</f>
        <v>0</v>
      </c>
      <c r="O109" s="516"/>
      <c r="P109" s="516"/>
      <c r="Q109" s="516"/>
      <c r="R109" s="342"/>
      <c r="S109" s="215"/>
      <c r="T109" s="344"/>
      <c r="U109" s="344"/>
      <c r="V109" s="344"/>
      <c r="W109" s="344"/>
      <c r="X109" s="344"/>
      <c r="Y109" s="344"/>
      <c r="Z109" s="344"/>
      <c r="AA109" s="344"/>
      <c r="AB109" s="344"/>
      <c r="AC109" s="344"/>
      <c r="AD109" s="344"/>
      <c r="AE109" s="344"/>
      <c r="AF109" s="344"/>
      <c r="AG109" s="344"/>
      <c r="AH109" s="344"/>
      <c r="AI109" s="344"/>
      <c r="AJ109" s="344"/>
      <c r="AK109" s="344"/>
      <c r="AL109" s="344"/>
      <c r="AM109" s="344"/>
      <c r="AN109" s="344"/>
      <c r="AO109" s="344"/>
      <c r="AP109" s="344"/>
      <c r="AQ109" s="344"/>
      <c r="AR109" s="344"/>
      <c r="AS109" s="344"/>
      <c r="AT109" s="344"/>
      <c r="AU109" s="344"/>
      <c r="AV109" s="344"/>
      <c r="AW109" s="344"/>
      <c r="AX109" s="344"/>
      <c r="AY109" s="344"/>
      <c r="AZ109" s="344"/>
      <c r="BA109" s="344"/>
      <c r="BB109" s="344"/>
      <c r="BC109" s="344"/>
      <c r="BD109" s="344"/>
      <c r="BE109" s="344"/>
      <c r="BF109" s="344"/>
      <c r="BG109" s="344"/>
      <c r="BH109" s="344"/>
      <c r="BI109" s="344"/>
      <c r="BJ109" s="344"/>
      <c r="BK109" s="344"/>
      <c r="BL109" s="344"/>
      <c r="BM109" s="344"/>
      <c r="BN109" s="344"/>
      <c r="BO109" s="344"/>
    </row>
    <row r="110" spans="2:67" s="216" customFormat="1" ht="19.899999999999999" customHeight="1" x14ac:dyDescent="0.35">
      <c r="B110" s="341"/>
      <c r="C110" s="342"/>
      <c r="D110" s="320" t="s">
        <v>144</v>
      </c>
      <c r="E110" s="342"/>
      <c r="F110" s="342"/>
      <c r="G110" s="342"/>
      <c r="H110" s="342"/>
      <c r="I110" s="342"/>
      <c r="J110" s="342"/>
      <c r="K110" s="342"/>
      <c r="L110" s="342"/>
      <c r="M110" s="342"/>
      <c r="N110" s="515">
        <f>N855</f>
        <v>0</v>
      </c>
      <c r="O110" s="516"/>
      <c r="P110" s="516"/>
      <c r="Q110" s="516"/>
      <c r="R110" s="342"/>
      <c r="S110" s="215"/>
      <c r="T110" s="344"/>
      <c r="U110" s="344"/>
      <c r="V110" s="344"/>
      <c r="W110" s="344"/>
      <c r="X110" s="344"/>
      <c r="Y110" s="344"/>
      <c r="Z110" s="344"/>
      <c r="AA110" s="344"/>
      <c r="AB110" s="344"/>
      <c r="AC110" s="344"/>
      <c r="AD110" s="344"/>
      <c r="AE110" s="344"/>
      <c r="AF110" s="344"/>
      <c r="AG110" s="344"/>
      <c r="AH110" s="344"/>
      <c r="AI110" s="344"/>
      <c r="AJ110" s="344"/>
      <c r="AK110" s="344"/>
      <c r="AL110" s="344"/>
      <c r="AM110" s="344"/>
      <c r="AN110" s="344"/>
      <c r="AO110" s="344"/>
      <c r="AP110" s="344"/>
      <c r="AQ110" s="344"/>
      <c r="AR110" s="344"/>
      <c r="AS110" s="344"/>
      <c r="AT110" s="344"/>
      <c r="AU110" s="344"/>
      <c r="AV110" s="344"/>
      <c r="AW110" s="344"/>
      <c r="AX110" s="344"/>
      <c r="AY110" s="344"/>
      <c r="AZ110" s="344"/>
      <c r="BA110" s="344"/>
      <c r="BB110" s="344"/>
      <c r="BC110" s="344"/>
      <c r="BD110" s="344"/>
      <c r="BE110" s="344"/>
      <c r="BF110" s="344"/>
      <c r="BG110" s="344"/>
      <c r="BH110" s="344"/>
      <c r="BI110" s="344"/>
      <c r="BJ110" s="344"/>
      <c r="BK110" s="344"/>
      <c r="BL110" s="344"/>
      <c r="BM110" s="344"/>
      <c r="BN110" s="344"/>
      <c r="BO110" s="344"/>
    </row>
    <row r="111" spans="2:67" s="216" customFormat="1" ht="19.899999999999999" customHeight="1" x14ac:dyDescent="0.35">
      <c r="B111" s="341"/>
      <c r="C111" s="342"/>
      <c r="D111" s="320" t="s">
        <v>145</v>
      </c>
      <c r="E111" s="342"/>
      <c r="F111" s="342"/>
      <c r="G111" s="342"/>
      <c r="H111" s="342"/>
      <c r="I111" s="342"/>
      <c r="J111" s="342"/>
      <c r="K111" s="342"/>
      <c r="L111" s="342"/>
      <c r="M111" s="342"/>
      <c r="N111" s="515">
        <f>N868</f>
        <v>0</v>
      </c>
      <c r="O111" s="516"/>
      <c r="P111" s="516"/>
      <c r="Q111" s="516"/>
      <c r="R111" s="342"/>
      <c r="S111" s="215"/>
      <c r="T111" s="344"/>
      <c r="U111" s="344"/>
      <c r="V111" s="344"/>
      <c r="W111" s="344"/>
      <c r="X111" s="344"/>
      <c r="Y111" s="344"/>
      <c r="Z111" s="344"/>
      <c r="AA111" s="344"/>
      <c r="AB111" s="344"/>
      <c r="AC111" s="344"/>
      <c r="AD111" s="344"/>
      <c r="AE111" s="344"/>
      <c r="AF111" s="344"/>
      <c r="AG111" s="344"/>
      <c r="AH111" s="344"/>
      <c r="AI111" s="344"/>
      <c r="AJ111" s="344"/>
      <c r="AK111" s="344"/>
      <c r="AL111" s="344"/>
      <c r="AM111" s="344"/>
      <c r="AN111" s="344"/>
      <c r="AO111" s="344"/>
      <c r="AP111" s="344"/>
      <c r="AQ111" s="344"/>
      <c r="AR111" s="344"/>
      <c r="AS111" s="344"/>
      <c r="AT111" s="344"/>
      <c r="AU111" s="344"/>
      <c r="AV111" s="344"/>
      <c r="AW111" s="344"/>
      <c r="AX111" s="344"/>
      <c r="AY111" s="344"/>
      <c r="AZ111" s="344"/>
      <c r="BA111" s="344"/>
      <c r="BB111" s="344"/>
      <c r="BC111" s="344"/>
      <c r="BD111" s="344"/>
      <c r="BE111" s="344"/>
      <c r="BF111" s="344"/>
      <c r="BG111" s="344"/>
      <c r="BH111" s="344"/>
      <c r="BI111" s="344"/>
      <c r="BJ111" s="344"/>
      <c r="BK111" s="344"/>
      <c r="BL111" s="344"/>
      <c r="BM111" s="344"/>
      <c r="BN111" s="344"/>
      <c r="BO111" s="344"/>
    </row>
    <row r="112" spans="2:67" s="216" customFormat="1" ht="19.899999999999999" customHeight="1" x14ac:dyDescent="0.35">
      <c r="B112" s="341"/>
      <c r="C112" s="342"/>
      <c r="D112" s="320" t="s">
        <v>1449</v>
      </c>
      <c r="E112" s="342"/>
      <c r="F112" s="342"/>
      <c r="G112" s="342"/>
      <c r="H112" s="342"/>
      <c r="I112" s="342"/>
      <c r="J112" s="342"/>
      <c r="K112" s="342"/>
      <c r="L112" s="342"/>
      <c r="M112" s="342"/>
      <c r="N112" s="515">
        <f>N877</f>
        <v>0</v>
      </c>
      <c r="O112" s="515"/>
      <c r="P112" s="515"/>
      <c r="Q112" s="515"/>
      <c r="R112" s="330"/>
      <c r="S112" s="215"/>
      <c r="T112" s="344"/>
      <c r="U112" s="344"/>
      <c r="V112" s="344"/>
      <c r="W112" s="344"/>
      <c r="X112" s="344"/>
      <c r="Y112" s="344"/>
      <c r="Z112" s="344"/>
      <c r="AA112" s="344"/>
      <c r="AB112" s="344"/>
      <c r="AC112" s="344"/>
      <c r="AD112" s="344"/>
      <c r="AE112" s="344"/>
      <c r="AF112" s="344"/>
      <c r="AG112" s="344"/>
      <c r="AH112" s="344"/>
      <c r="AI112" s="344"/>
      <c r="AJ112" s="344"/>
      <c r="AK112" s="344"/>
      <c r="AL112" s="344"/>
      <c r="AM112" s="344"/>
      <c r="AN112" s="344"/>
      <c r="AO112" s="344"/>
      <c r="AP112" s="344"/>
      <c r="AQ112" s="344"/>
      <c r="AR112" s="344"/>
      <c r="AS112" s="344"/>
      <c r="AT112" s="344"/>
      <c r="AU112" s="344"/>
      <c r="AV112" s="344"/>
      <c r="AW112" s="344"/>
      <c r="AX112" s="344"/>
      <c r="AY112" s="344"/>
      <c r="AZ112" s="344"/>
      <c r="BA112" s="344"/>
      <c r="BB112" s="344"/>
      <c r="BC112" s="344"/>
      <c r="BD112" s="344"/>
      <c r="BE112" s="344"/>
      <c r="BF112" s="344"/>
      <c r="BG112" s="344"/>
      <c r="BH112" s="344"/>
      <c r="BI112" s="344"/>
      <c r="BJ112" s="344"/>
      <c r="BK112" s="344"/>
      <c r="BL112" s="344"/>
      <c r="BM112" s="344"/>
      <c r="BN112" s="344"/>
      <c r="BO112" s="344"/>
    </row>
    <row r="113" spans="2:67" s="216" customFormat="1" ht="19.899999999999999" customHeight="1" x14ac:dyDescent="0.35">
      <c r="B113" s="341"/>
      <c r="C113" s="342"/>
      <c r="D113" s="320" t="s">
        <v>146</v>
      </c>
      <c r="E113" s="342"/>
      <c r="F113" s="342"/>
      <c r="G113" s="342"/>
      <c r="H113" s="342"/>
      <c r="I113" s="342"/>
      <c r="J113" s="342"/>
      <c r="K113" s="342"/>
      <c r="L113" s="342"/>
      <c r="M113" s="342"/>
      <c r="N113" s="515">
        <f>N884</f>
        <v>0</v>
      </c>
      <c r="O113" s="516"/>
      <c r="P113" s="516"/>
      <c r="Q113" s="516"/>
      <c r="R113" s="342"/>
      <c r="S113" s="215"/>
      <c r="T113" s="344"/>
      <c r="U113" s="344"/>
      <c r="V113" s="344"/>
      <c r="W113" s="344"/>
      <c r="X113" s="344"/>
      <c r="Y113" s="344"/>
      <c r="Z113" s="344"/>
      <c r="AA113" s="344"/>
      <c r="AB113" s="344"/>
      <c r="AC113" s="344"/>
      <c r="AD113" s="344"/>
      <c r="AE113" s="344"/>
      <c r="AF113" s="344"/>
      <c r="AG113" s="344"/>
      <c r="AH113" s="344"/>
      <c r="AI113" s="344"/>
      <c r="AJ113" s="344"/>
      <c r="AK113" s="344"/>
      <c r="AL113" s="344"/>
      <c r="AM113" s="344"/>
      <c r="AN113" s="344"/>
      <c r="AO113" s="344"/>
      <c r="AP113" s="344"/>
      <c r="AQ113" s="344"/>
      <c r="AR113" s="344"/>
      <c r="AS113" s="344"/>
      <c r="AT113" s="344"/>
      <c r="AU113" s="344"/>
      <c r="AV113" s="344"/>
      <c r="AW113" s="344"/>
      <c r="AX113" s="344"/>
      <c r="AY113" s="344"/>
      <c r="AZ113" s="344"/>
      <c r="BA113" s="344"/>
      <c r="BB113" s="344"/>
      <c r="BC113" s="344"/>
      <c r="BD113" s="344"/>
      <c r="BE113" s="344"/>
      <c r="BF113" s="344"/>
      <c r="BG113" s="344"/>
      <c r="BH113" s="344"/>
      <c r="BI113" s="344"/>
      <c r="BJ113" s="344"/>
      <c r="BK113" s="344"/>
      <c r="BL113" s="344"/>
      <c r="BM113" s="344"/>
      <c r="BN113" s="344"/>
      <c r="BO113" s="344"/>
    </row>
    <row r="114" spans="2:67" s="173" customFormat="1" ht="21.75" customHeight="1" x14ac:dyDescent="0.35">
      <c r="B114" s="25"/>
      <c r="C114" s="308"/>
      <c r="D114" s="320" t="s">
        <v>1450</v>
      </c>
      <c r="E114" s="308"/>
      <c r="F114" s="308"/>
      <c r="G114" s="308"/>
      <c r="H114" s="308"/>
      <c r="I114" s="308"/>
      <c r="J114" s="308"/>
      <c r="K114" s="308"/>
      <c r="L114" s="308"/>
      <c r="M114" s="308"/>
      <c r="N114" s="515">
        <f>N895</f>
        <v>0</v>
      </c>
      <c r="O114" s="516"/>
      <c r="P114" s="516"/>
      <c r="Q114" s="516"/>
      <c r="R114" s="342"/>
      <c r="S114" s="177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</row>
    <row r="115" spans="2:67" s="173" customFormat="1" ht="29.25" customHeight="1" x14ac:dyDescent="0.35">
      <c r="B115" s="25"/>
      <c r="C115" s="337" t="s">
        <v>147</v>
      </c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517">
        <v>0</v>
      </c>
      <c r="O115" s="518"/>
      <c r="P115" s="518"/>
      <c r="Q115" s="518"/>
      <c r="R115" s="400"/>
      <c r="S115" s="177"/>
      <c r="T115" s="1"/>
      <c r="U115" s="87"/>
      <c r="V115" s="345" t="s">
        <v>36</v>
      </c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</row>
    <row r="116" spans="2:67" s="173" customFormat="1" ht="18" customHeight="1" x14ac:dyDescent="0.35">
      <c r="B116" s="25"/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177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</row>
    <row r="117" spans="2:67" s="173" customFormat="1" ht="29.25" customHeight="1" x14ac:dyDescent="0.35">
      <c r="B117" s="25"/>
      <c r="C117" s="84" t="s">
        <v>106</v>
      </c>
      <c r="D117" s="309"/>
      <c r="E117" s="309"/>
      <c r="F117" s="309"/>
      <c r="G117" s="309"/>
      <c r="H117" s="309"/>
      <c r="I117" s="309"/>
      <c r="J117" s="309"/>
      <c r="K117" s="309"/>
      <c r="L117" s="428">
        <f>ROUND(SUM(N88+N115),2)</f>
        <v>0</v>
      </c>
      <c r="M117" s="428"/>
      <c r="N117" s="428"/>
      <c r="O117" s="428"/>
      <c r="P117" s="428"/>
      <c r="Q117" s="428"/>
      <c r="R117" s="296"/>
      <c r="S117" s="177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</row>
    <row r="118" spans="2:67" s="173" customFormat="1" ht="7" customHeight="1" x14ac:dyDescent="0.35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200"/>
      <c r="M118" s="200"/>
      <c r="N118" s="200"/>
      <c r="O118" s="200"/>
      <c r="P118" s="200"/>
      <c r="Q118" s="200"/>
      <c r="R118" s="200"/>
      <c r="S118" s="20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</row>
    <row r="122" spans="2:67" s="173" customFormat="1" ht="7" customHeight="1" x14ac:dyDescent="0.35"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203"/>
      <c r="M122" s="203"/>
      <c r="N122" s="203"/>
      <c r="O122" s="203"/>
      <c r="P122" s="203"/>
      <c r="Q122" s="203"/>
      <c r="R122" s="203"/>
      <c r="S122" s="204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</row>
    <row r="123" spans="2:67" s="173" customFormat="1" ht="37" customHeight="1" x14ac:dyDescent="0.35">
      <c r="B123" s="25"/>
      <c r="C123" s="519" t="s">
        <v>148</v>
      </c>
      <c r="D123" s="520"/>
      <c r="E123" s="520"/>
      <c r="F123" s="520"/>
      <c r="G123" s="520"/>
      <c r="H123" s="520"/>
      <c r="I123" s="520"/>
      <c r="J123" s="520"/>
      <c r="K123" s="520"/>
      <c r="L123" s="520"/>
      <c r="M123" s="520"/>
      <c r="N123" s="520"/>
      <c r="O123" s="520"/>
      <c r="P123" s="520"/>
      <c r="Q123" s="520"/>
      <c r="R123" s="291"/>
      <c r="S123" s="177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</row>
    <row r="124" spans="2:67" s="173" customFormat="1" ht="7" customHeight="1" x14ac:dyDescent="0.35">
      <c r="B124" s="25"/>
      <c r="C124" s="308"/>
      <c r="D124" s="308"/>
      <c r="E124" s="308"/>
      <c r="F124" s="308"/>
      <c r="G124" s="308"/>
      <c r="H124" s="308"/>
      <c r="I124" s="308"/>
      <c r="J124" s="308"/>
      <c r="K124" s="308"/>
      <c r="L124" s="175"/>
      <c r="M124" s="175"/>
      <c r="N124" s="175"/>
      <c r="O124" s="175"/>
      <c r="P124" s="175"/>
      <c r="Q124" s="175"/>
      <c r="R124" s="291"/>
      <c r="S124" s="177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</row>
    <row r="125" spans="2:67" s="173" customFormat="1" ht="30" customHeight="1" x14ac:dyDescent="0.35">
      <c r="B125" s="25"/>
      <c r="C125" s="101" t="s">
        <v>17</v>
      </c>
      <c r="D125" s="308"/>
      <c r="E125" s="308"/>
      <c r="F125" s="521" t="str">
        <f>F6</f>
        <v>MRI_DEC-R-01-AR-ST-PBR-rev3-2018-04-11</v>
      </c>
      <c r="G125" s="522"/>
      <c r="H125" s="522"/>
      <c r="I125" s="522"/>
      <c r="J125" s="522"/>
      <c r="K125" s="522"/>
      <c r="L125" s="522"/>
      <c r="M125" s="522"/>
      <c r="N125" s="522"/>
      <c r="O125" s="522"/>
      <c r="P125" s="522"/>
      <c r="Q125" s="175"/>
      <c r="R125" s="291"/>
      <c r="S125" s="177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</row>
    <row r="126" spans="2:67" s="173" customFormat="1" ht="37" customHeight="1" x14ac:dyDescent="0.35">
      <c r="B126" s="25"/>
      <c r="C126" s="53" t="s">
        <v>114</v>
      </c>
      <c r="D126" s="308"/>
      <c r="E126" s="308"/>
      <c r="F126" s="523" t="str">
        <f>F7</f>
        <v>01 - ASŘ - 01 - ASŘ</v>
      </c>
      <c r="G126" s="520"/>
      <c r="H126" s="520"/>
      <c r="I126" s="520"/>
      <c r="J126" s="520"/>
      <c r="K126" s="520"/>
      <c r="L126" s="520"/>
      <c r="M126" s="520"/>
      <c r="N126" s="520"/>
      <c r="O126" s="520"/>
      <c r="P126" s="520"/>
      <c r="Q126" s="175"/>
      <c r="R126" s="291"/>
      <c r="S126" s="177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</row>
    <row r="127" spans="2:67" s="173" customFormat="1" ht="7" customHeight="1" x14ac:dyDescent="0.35">
      <c r="B127" s="25"/>
      <c r="C127" s="308"/>
      <c r="D127" s="308"/>
      <c r="E127" s="308"/>
      <c r="F127" s="308"/>
      <c r="G127" s="308"/>
      <c r="H127" s="308"/>
      <c r="I127" s="308"/>
      <c r="J127" s="308"/>
      <c r="K127" s="308"/>
      <c r="L127" s="175"/>
      <c r="M127" s="175"/>
      <c r="N127" s="175"/>
      <c r="O127" s="175"/>
      <c r="P127" s="175"/>
      <c r="Q127" s="175"/>
      <c r="R127" s="291"/>
      <c r="S127" s="177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</row>
    <row r="128" spans="2:67" s="173" customFormat="1" ht="18" customHeight="1" x14ac:dyDescent="0.35">
      <c r="B128" s="25"/>
      <c r="C128" s="101" t="s">
        <v>21</v>
      </c>
      <c r="D128" s="308"/>
      <c r="E128" s="308"/>
      <c r="F128" s="300" t="str">
        <f>F9</f>
        <v xml:space="preserve"> </v>
      </c>
      <c r="G128" s="308"/>
      <c r="H128" s="308"/>
      <c r="I128" s="308"/>
      <c r="J128" s="308"/>
      <c r="K128" s="101" t="s">
        <v>23</v>
      </c>
      <c r="L128" s="175"/>
      <c r="M128" s="524" t="str">
        <f>IF(O9="","",O9)</f>
        <v>26. 4. 2018</v>
      </c>
      <c r="N128" s="524"/>
      <c r="O128" s="524"/>
      <c r="P128" s="524"/>
      <c r="Q128" s="175"/>
      <c r="R128" s="291"/>
      <c r="S128" s="177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</row>
    <row r="129" spans="2:67" s="173" customFormat="1" ht="7" customHeight="1" x14ac:dyDescent="0.35">
      <c r="B129" s="25"/>
      <c r="C129" s="308"/>
      <c r="D129" s="308"/>
      <c r="E129" s="308"/>
      <c r="F129" s="308"/>
      <c r="G129" s="308"/>
      <c r="H129" s="308"/>
      <c r="I129" s="308"/>
      <c r="J129" s="308"/>
      <c r="K129" s="308"/>
      <c r="L129" s="175"/>
      <c r="M129" s="175"/>
      <c r="N129" s="175"/>
      <c r="O129" s="175"/>
      <c r="P129" s="175"/>
      <c r="Q129" s="175"/>
      <c r="R129" s="291"/>
      <c r="S129" s="177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</row>
    <row r="130" spans="2:67" s="173" customFormat="1" x14ac:dyDescent="0.35">
      <c r="B130" s="25"/>
      <c r="C130" s="101" t="s">
        <v>25</v>
      </c>
      <c r="D130" s="308"/>
      <c r="E130" s="308"/>
      <c r="F130" s="300" t="str">
        <f>E12</f>
        <v xml:space="preserve"> </v>
      </c>
      <c r="G130" s="308"/>
      <c r="H130" s="308"/>
      <c r="I130" s="308"/>
      <c r="J130" s="308"/>
      <c r="K130" s="101" t="s">
        <v>29</v>
      </c>
      <c r="L130" s="175"/>
      <c r="M130" s="525" t="str">
        <f>E18</f>
        <v xml:space="preserve"> </v>
      </c>
      <c r="N130" s="525"/>
      <c r="O130" s="525"/>
      <c r="P130" s="525"/>
      <c r="Q130" s="525"/>
      <c r="R130" s="292"/>
      <c r="S130" s="177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</row>
    <row r="131" spans="2:67" s="173" customFormat="1" ht="14.5" customHeight="1" x14ac:dyDescent="0.35">
      <c r="B131" s="25"/>
      <c r="C131" s="101" t="s">
        <v>28</v>
      </c>
      <c r="D131" s="308"/>
      <c r="E131" s="308"/>
      <c r="F131" s="300" t="str">
        <f>IF(E15="","",E15)</f>
        <v xml:space="preserve"> </v>
      </c>
      <c r="G131" s="308"/>
      <c r="H131" s="308"/>
      <c r="I131" s="308"/>
      <c r="J131" s="308"/>
      <c r="K131" s="101" t="s">
        <v>31</v>
      </c>
      <c r="L131" s="175"/>
      <c r="M131" s="525" t="str">
        <f>E21</f>
        <v xml:space="preserve"> </v>
      </c>
      <c r="N131" s="525"/>
      <c r="O131" s="525"/>
      <c r="P131" s="525"/>
      <c r="Q131" s="525"/>
      <c r="R131" s="292"/>
      <c r="S131" s="177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</row>
    <row r="132" spans="2:67" s="173" customFormat="1" ht="10.4" customHeight="1" x14ac:dyDescent="0.35">
      <c r="B132" s="25"/>
      <c r="C132" s="308"/>
      <c r="D132" s="308"/>
      <c r="E132" s="308"/>
      <c r="F132" s="308"/>
      <c r="G132" s="308"/>
      <c r="H132" s="308"/>
      <c r="I132" s="308"/>
      <c r="J132" s="308"/>
      <c r="K132" s="308"/>
      <c r="L132" s="175"/>
      <c r="M132" s="175"/>
      <c r="N132" s="175"/>
      <c r="O132" s="175"/>
      <c r="P132" s="175"/>
      <c r="Q132" s="175"/>
      <c r="R132" s="291"/>
      <c r="S132" s="177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</row>
    <row r="133" spans="2:67" s="224" customFormat="1" ht="29.25" customHeight="1" x14ac:dyDescent="0.35">
      <c r="B133" s="220"/>
      <c r="C133" s="221" t="s">
        <v>149</v>
      </c>
      <c r="D133" s="318" t="s">
        <v>150</v>
      </c>
      <c r="E133" s="318" t="s">
        <v>54</v>
      </c>
      <c r="F133" s="526" t="s">
        <v>151</v>
      </c>
      <c r="G133" s="526"/>
      <c r="H133" s="526"/>
      <c r="I133" s="526"/>
      <c r="J133" s="318" t="s">
        <v>152</v>
      </c>
      <c r="K133" s="318" t="s">
        <v>153</v>
      </c>
      <c r="L133" s="526" t="s">
        <v>154</v>
      </c>
      <c r="M133" s="526"/>
      <c r="N133" s="526" t="s">
        <v>120</v>
      </c>
      <c r="O133" s="526"/>
      <c r="P133" s="526"/>
      <c r="Q133" s="527"/>
      <c r="R133" s="310" t="s">
        <v>1397</v>
      </c>
      <c r="S133" s="223"/>
      <c r="T133" s="6"/>
      <c r="U133" s="58" t="s">
        <v>155</v>
      </c>
      <c r="V133" s="59" t="s">
        <v>36</v>
      </c>
      <c r="W133" s="59" t="s">
        <v>156</v>
      </c>
      <c r="X133" s="59" t="s">
        <v>157</v>
      </c>
      <c r="Y133" s="59" t="s">
        <v>158</v>
      </c>
      <c r="Z133" s="59" t="s">
        <v>159</v>
      </c>
      <c r="AA133" s="59" t="s">
        <v>160</v>
      </c>
      <c r="AB133" s="60" t="s">
        <v>161</v>
      </c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</row>
    <row r="134" spans="2:67" s="173" customFormat="1" ht="29.25" customHeight="1" x14ac:dyDescent="0.35">
      <c r="B134" s="174"/>
      <c r="C134" s="228" t="s">
        <v>116</v>
      </c>
      <c r="D134" s="317"/>
      <c r="E134" s="317"/>
      <c r="F134" s="317"/>
      <c r="G134" s="317"/>
      <c r="H134" s="317"/>
      <c r="I134" s="317"/>
      <c r="J134" s="317"/>
      <c r="K134" s="317"/>
      <c r="L134" s="175"/>
      <c r="M134" s="175"/>
      <c r="N134" s="483">
        <f>BL134</f>
        <v>0</v>
      </c>
      <c r="O134" s="484"/>
      <c r="P134" s="484"/>
      <c r="Q134" s="484"/>
      <c r="R134" s="311"/>
      <c r="S134" s="177"/>
      <c r="U134" s="229"/>
      <c r="V134" s="179"/>
      <c r="W134" s="179"/>
      <c r="X134" s="230">
        <f>X135+X460</f>
        <v>306.12503400000003</v>
      </c>
      <c r="Y134" s="179"/>
      <c r="Z134" s="230">
        <f>Z135+Z460</f>
        <v>287.75696596011005</v>
      </c>
      <c r="AA134" s="179"/>
      <c r="AB134" s="231">
        <f>AB135+AB460</f>
        <v>0</v>
      </c>
      <c r="AU134" s="164" t="s">
        <v>71</v>
      </c>
      <c r="AV134" s="164" t="s">
        <v>122</v>
      </c>
      <c r="BL134" s="232">
        <f>BL135+BL460</f>
        <v>0</v>
      </c>
    </row>
    <row r="135" spans="2:67" s="237" customFormat="1" ht="37.4" customHeight="1" x14ac:dyDescent="0.35">
      <c r="B135" s="233"/>
      <c r="C135" s="234"/>
      <c r="D135" s="235" t="s">
        <v>123</v>
      </c>
      <c r="E135" s="235"/>
      <c r="F135" s="235"/>
      <c r="G135" s="235"/>
      <c r="H135" s="235"/>
      <c r="I135" s="235"/>
      <c r="J135" s="235"/>
      <c r="K135" s="235"/>
      <c r="L135" s="235"/>
      <c r="M135" s="235"/>
      <c r="N135" s="485">
        <f>BL135</f>
        <v>0</v>
      </c>
      <c r="O135" s="486"/>
      <c r="P135" s="486"/>
      <c r="Q135" s="486"/>
      <c r="R135" s="305"/>
      <c r="S135" s="236"/>
      <c r="U135" s="238"/>
      <c r="V135" s="234"/>
      <c r="W135" s="234"/>
      <c r="X135" s="239">
        <f>X136+X202+X266+X317+X350+X407+X452+X457</f>
        <v>292.41443400000003</v>
      </c>
      <c r="Y135" s="234"/>
      <c r="Z135" s="239">
        <f>Z136+Z202+Z266+Z317+Z350+Z407+Z452+Z457</f>
        <v>287.44356556011007</v>
      </c>
      <c r="AA135" s="234"/>
      <c r="AB135" s="240">
        <f>AB136+AB202+AB266+AB317+AB350+AB407+AB452+AB457</f>
        <v>0</v>
      </c>
      <c r="AS135" s="241" t="s">
        <v>78</v>
      </c>
      <c r="AU135" s="242" t="s">
        <v>71</v>
      </c>
      <c r="AV135" s="242" t="s">
        <v>72</v>
      </c>
      <c r="AZ135" s="241" t="s">
        <v>162</v>
      </c>
      <c r="BL135" s="243">
        <f>BL136+BL202+BL266+BL317+BL350+BL407+BL452+BL457</f>
        <v>0</v>
      </c>
    </row>
    <row r="136" spans="2:67" s="237" customFormat="1" ht="19.899999999999999" customHeight="1" x14ac:dyDescent="0.35">
      <c r="B136" s="233"/>
      <c r="C136" s="234"/>
      <c r="D136" s="244" t="s">
        <v>124</v>
      </c>
      <c r="E136" s="244"/>
      <c r="F136" s="244"/>
      <c r="G136" s="244"/>
      <c r="H136" s="244"/>
      <c r="I136" s="244"/>
      <c r="J136" s="244"/>
      <c r="K136" s="244"/>
      <c r="L136" s="244"/>
      <c r="M136" s="244"/>
      <c r="N136" s="487">
        <f>BL136</f>
        <v>0</v>
      </c>
      <c r="O136" s="488"/>
      <c r="P136" s="488"/>
      <c r="Q136" s="488"/>
      <c r="R136" s="307"/>
      <c r="S136" s="236"/>
      <c r="U136" s="238"/>
      <c r="V136" s="234"/>
      <c r="W136" s="234"/>
      <c r="X136" s="239">
        <f>SUM(X137:X175)</f>
        <v>0</v>
      </c>
      <c r="Y136" s="234"/>
      <c r="Z136" s="239">
        <f>SUM(Z137:Z175)</f>
        <v>0</v>
      </c>
      <c r="AA136" s="234"/>
      <c r="AB136" s="240">
        <f>SUM(AB137:AB175)</f>
        <v>0</v>
      </c>
      <c r="AS136" s="241" t="s">
        <v>78</v>
      </c>
      <c r="AU136" s="242" t="s">
        <v>71</v>
      </c>
      <c r="AV136" s="242" t="s">
        <v>78</v>
      </c>
      <c r="AZ136" s="241" t="s">
        <v>162</v>
      </c>
      <c r="BL136" s="243">
        <f>SUM(BL137:BL175)</f>
        <v>0</v>
      </c>
    </row>
    <row r="137" spans="2:67" s="173" customFormat="1" ht="25.5" customHeight="1" x14ac:dyDescent="0.35">
      <c r="B137" s="174"/>
      <c r="C137" s="245" t="s">
        <v>78</v>
      </c>
      <c r="D137" s="245" t="s">
        <v>163</v>
      </c>
      <c r="E137" s="246" t="s">
        <v>164</v>
      </c>
      <c r="F137" s="460" t="s">
        <v>165</v>
      </c>
      <c r="G137" s="460"/>
      <c r="H137" s="460"/>
      <c r="I137" s="460"/>
      <c r="J137" s="247" t="s">
        <v>166</v>
      </c>
      <c r="K137" s="248">
        <v>100.988</v>
      </c>
      <c r="L137" s="461"/>
      <c r="M137" s="461"/>
      <c r="N137" s="462">
        <f>ROUND(L137*K137,2)</f>
        <v>0</v>
      </c>
      <c r="O137" s="462"/>
      <c r="P137" s="462"/>
      <c r="Q137" s="462"/>
      <c r="R137" s="312" t="s">
        <v>1437</v>
      </c>
      <c r="S137" s="177"/>
      <c r="U137" s="249" t="s">
        <v>5</v>
      </c>
      <c r="V137" s="250" t="s">
        <v>37</v>
      </c>
      <c r="W137" s="251">
        <v>0</v>
      </c>
      <c r="X137" s="251">
        <f>W137*K137</f>
        <v>0</v>
      </c>
      <c r="Y137" s="251">
        <v>0</v>
      </c>
      <c r="Z137" s="251">
        <f>Y137*K137</f>
        <v>0</v>
      </c>
      <c r="AA137" s="251">
        <v>0</v>
      </c>
      <c r="AB137" s="252">
        <f>AA137*K137</f>
        <v>0</v>
      </c>
      <c r="AS137" s="164" t="s">
        <v>167</v>
      </c>
      <c r="AU137" s="164" t="s">
        <v>163</v>
      </c>
      <c r="AV137" s="164" t="s">
        <v>112</v>
      </c>
      <c r="AZ137" s="164" t="s">
        <v>162</v>
      </c>
      <c r="BF137" s="253">
        <f>IF(V137="základní",N137,0)</f>
        <v>0</v>
      </c>
      <c r="BG137" s="253">
        <f>IF(V137="snížená",N137,0)</f>
        <v>0</v>
      </c>
      <c r="BH137" s="253">
        <f>IF(V137="zákl. přenesená",N137,0)</f>
        <v>0</v>
      </c>
      <c r="BI137" s="253">
        <f>IF(V137="sníž. přenesená",N137,0)</f>
        <v>0</v>
      </c>
      <c r="BJ137" s="253">
        <f>IF(V137="nulová",N137,0)</f>
        <v>0</v>
      </c>
      <c r="BK137" s="164" t="s">
        <v>78</v>
      </c>
      <c r="BL137" s="253">
        <f>ROUND(L137*K137,2)</f>
        <v>0</v>
      </c>
      <c r="BM137" s="164" t="s">
        <v>167</v>
      </c>
      <c r="BN137" s="164" t="s">
        <v>112</v>
      </c>
    </row>
    <row r="138" spans="2:67" s="259" customFormat="1" ht="16.5" customHeight="1" x14ac:dyDescent="0.35">
      <c r="B138" s="254"/>
      <c r="C138" s="412"/>
      <c r="D138" s="412"/>
      <c r="E138" s="256" t="s">
        <v>5</v>
      </c>
      <c r="F138" s="481" t="s">
        <v>168</v>
      </c>
      <c r="G138" s="482"/>
      <c r="H138" s="482"/>
      <c r="I138" s="482"/>
      <c r="J138" s="412"/>
      <c r="K138" s="257">
        <v>100.988</v>
      </c>
      <c r="L138" s="255"/>
      <c r="M138" s="255"/>
      <c r="N138" s="303"/>
      <c r="O138" s="303"/>
      <c r="P138" s="303"/>
      <c r="Q138" s="303"/>
      <c r="R138" s="303"/>
      <c r="S138" s="258"/>
      <c r="U138" s="260"/>
      <c r="V138" s="303"/>
      <c r="W138" s="303"/>
      <c r="X138" s="303"/>
      <c r="Y138" s="303"/>
      <c r="Z138" s="303"/>
      <c r="AA138" s="303"/>
      <c r="AB138" s="261"/>
      <c r="AU138" s="262" t="s">
        <v>169</v>
      </c>
      <c r="AV138" s="262" t="s">
        <v>112</v>
      </c>
      <c r="AW138" s="259" t="s">
        <v>112</v>
      </c>
      <c r="AX138" s="259" t="s">
        <v>30</v>
      </c>
      <c r="AY138" s="259" t="s">
        <v>72</v>
      </c>
      <c r="AZ138" s="262" t="s">
        <v>162</v>
      </c>
    </row>
    <row r="139" spans="2:67" s="268" customFormat="1" ht="16.5" customHeight="1" x14ac:dyDescent="0.35">
      <c r="B139" s="263"/>
      <c r="C139" s="413"/>
      <c r="D139" s="413"/>
      <c r="E139" s="265" t="s">
        <v>5</v>
      </c>
      <c r="F139" s="479" t="s">
        <v>170</v>
      </c>
      <c r="G139" s="480"/>
      <c r="H139" s="480"/>
      <c r="I139" s="480"/>
      <c r="J139" s="413"/>
      <c r="K139" s="266">
        <v>100.988</v>
      </c>
      <c r="L139" s="264"/>
      <c r="M139" s="264"/>
      <c r="N139" s="304"/>
      <c r="O139" s="304"/>
      <c r="P139" s="304"/>
      <c r="Q139" s="304"/>
      <c r="R139" s="304"/>
      <c r="S139" s="267"/>
      <c r="U139" s="269"/>
      <c r="V139" s="304"/>
      <c r="W139" s="304"/>
      <c r="X139" s="304"/>
      <c r="Y139" s="304"/>
      <c r="Z139" s="304"/>
      <c r="AA139" s="304"/>
      <c r="AB139" s="270"/>
      <c r="AU139" s="271" t="s">
        <v>169</v>
      </c>
      <c r="AV139" s="271" t="s">
        <v>112</v>
      </c>
      <c r="AW139" s="268" t="s">
        <v>167</v>
      </c>
      <c r="AX139" s="268" t="s">
        <v>30</v>
      </c>
      <c r="AY139" s="268" t="s">
        <v>78</v>
      </c>
      <c r="AZ139" s="271" t="s">
        <v>162</v>
      </c>
    </row>
    <row r="140" spans="2:67" s="173" customFormat="1" ht="25.5" customHeight="1" x14ac:dyDescent="0.35">
      <c r="B140" s="174"/>
      <c r="C140" s="245">
        <f>C137+1</f>
        <v>2</v>
      </c>
      <c r="D140" s="245" t="s">
        <v>163</v>
      </c>
      <c r="E140" s="246" t="s">
        <v>171</v>
      </c>
      <c r="F140" s="460" t="s">
        <v>172</v>
      </c>
      <c r="G140" s="460"/>
      <c r="H140" s="460"/>
      <c r="I140" s="460"/>
      <c r="J140" s="247" t="s">
        <v>166</v>
      </c>
      <c r="K140" s="248">
        <v>100.988</v>
      </c>
      <c r="L140" s="461"/>
      <c r="M140" s="461"/>
      <c r="N140" s="462">
        <f>ROUND(L140*K140,2)</f>
        <v>0</v>
      </c>
      <c r="O140" s="462"/>
      <c r="P140" s="462"/>
      <c r="Q140" s="462"/>
      <c r="R140" s="312" t="s">
        <v>1437</v>
      </c>
      <c r="S140" s="177"/>
      <c r="U140" s="249" t="s">
        <v>5</v>
      </c>
      <c r="V140" s="250" t="s">
        <v>37</v>
      </c>
      <c r="W140" s="251">
        <v>0</v>
      </c>
      <c r="X140" s="251">
        <f>W140*K140</f>
        <v>0</v>
      </c>
      <c r="Y140" s="251">
        <v>0</v>
      </c>
      <c r="Z140" s="251">
        <f>Y140*K140</f>
        <v>0</v>
      </c>
      <c r="AA140" s="251">
        <v>0</v>
      </c>
      <c r="AB140" s="252">
        <f>AA140*K140</f>
        <v>0</v>
      </c>
      <c r="AS140" s="164" t="s">
        <v>167</v>
      </c>
      <c r="AU140" s="164" t="s">
        <v>163</v>
      </c>
      <c r="AV140" s="164" t="s">
        <v>112</v>
      </c>
      <c r="AZ140" s="164" t="s">
        <v>162</v>
      </c>
      <c r="BF140" s="253">
        <f>IF(V140="základní",N140,0)</f>
        <v>0</v>
      </c>
      <c r="BG140" s="253">
        <f>IF(V140="snížená",N140,0)</f>
        <v>0</v>
      </c>
      <c r="BH140" s="253">
        <f>IF(V140="zákl. přenesená",N140,0)</f>
        <v>0</v>
      </c>
      <c r="BI140" s="253">
        <f>IF(V140="sníž. přenesená",N140,0)</f>
        <v>0</v>
      </c>
      <c r="BJ140" s="253">
        <f>IF(V140="nulová",N140,0)</f>
        <v>0</v>
      </c>
      <c r="BK140" s="164" t="s">
        <v>78</v>
      </c>
      <c r="BL140" s="253">
        <f>ROUND(L140*K140,2)</f>
        <v>0</v>
      </c>
      <c r="BM140" s="164" t="s">
        <v>167</v>
      </c>
      <c r="BN140" s="164" t="s">
        <v>167</v>
      </c>
    </row>
    <row r="141" spans="2:67" s="173" customFormat="1" ht="25.5" customHeight="1" x14ac:dyDescent="0.35">
      <c r="B141" s="174"/>
      <c r="C141" s="245">
        <f>C140+1</f>
        <v>3</v>
      </c>
      <c r="D141" s="245" t="s">
        <v>163</v>
      </c>
      <c r="E141" s="246" t="s">
        <v>174</v>
      </c>
      <c r="F141" s="460" t="s">
        <v>175</v>
      </c>
      <c r="G141" s="460"/>
      <c r="H141" s="460"/>
      <c r="I141" s="460"/>
      <c r="J141" s="247" t="s">
        <v>166</v>
      </c>
      <c r="K141" s="248">
        <v>488.5</v>
      </c>
      <c r="L141" s="461"/>
      <c r="M141" s="461"/>
      <c r="N141" s="462">
        <f>ROUND(L141*K141,2)</f>
        <v>0</v>
      </c>
      <c r="O141" s="462"/>
      <c r="P141" s="462"/>
      <c r="Q141" s="462"/>
      <c r="R141" s="312" t="s">
        <v>1437</v>
      </c>
      <c r="S141" s="177"/>
      <c r="U141" s="249" t="s">
        <v>5</v>
      </c>
      <c r="V141" s="250" t="s">
        <v>37</v>
      </c>
      <c r="W141" s="251">
        <v>0</v>
      </c>
      <c r="X141" s="251">
        <f>W141*K141</f>
        <v>0</v>
      </c>
      <c r="Y141" s="251">
        <v>0</v>
      </c>
      <c r="Z141" s="251">
        <f>Y141*K141</f>
        <v>0</v>
      </c>
      <c r="AA141" s="251">
        <v>0</v>
      </c>
      <c r="AB141" s="252">
        <f>AA141*K141</f>
        <v>0</v>
      </c>
      <c r="AS141" s="164" t="s">
        <v>167</v>
      </c>
      <c r="AU141" s="164" t="s">
        <v>163</v>
      </c>
      <c r="AV141" s="164" t="s">
        <v>112</v>
      </c>
      <c r="AZ141" s="164" t="s">
        <v>162</v>
      </c>
      <c r="BF141" s="253">
        <f>IF(V141="základní",N141,0)</f>
        <v>0</v>
      </c>
      <c r="BG141" s="253">
        <f>IF(V141="snížená",N141,0)</f>
        <v>0</v>
      </c>
      <c r="BH141" s="253">
        <f>IF(V141="zákl. přenesená",N141,0)</f>
        <v>0</v>
      </c>
      <c r="BI141" s="253">
        <f>IF(V141="sníž. přenesená",N141,0)</f>
        <v>0</v>
      </c>
      <c r="BJ141" s="253">
        <f>IF(V141="nulová",N141,0)</f>
        <v>0</v>
      </c>
      <c r="BK141" s="164" t="s">
        <v>78</v>
      </c>
      <c r="BL141" s="253">
        <f>ROUND(L141*K141,2)</f>
        <v>0</v>
      </c>
      <c r="BM141" s="164" t="s">
        <v>167</v>
      </c>
      <c r="BN141" s="164" t="s">
        <v>176</v>
      </c>
    </row>
    <row r="142" spans="2:67" s="173" customFormat="1" ht="25.5" customHeight="1" x14ac:dyDescent="0.35">
      <c r="B142" s="174"/>
      <c r="C142" s="245">
        <f t="shared" ref="C142:C143" si="0">C141+1</f>
        <v>4</v>
      </c>
      <c r="D142" s="245" t="s">
        <v>163</v>
      </c>
      <c r="E142" s="246" t="s">
        <v>177</v>
      </c>
      <c r="F142" s="460" t="s">
        <v>178</v>
      </c>
      <c r="G142" s="460"/>
      <c r="H142" s="460"/>
      <c r="I142" s="460"/>
      <c r="J142" s="247" t="s">
        <v>166</v>
      </c>
      <c r="K142" s="248">
        <v>488.5</v>
      </c>
      <c r="L142" s="461"/>
      <c r="M142" s="461"/>
      <c r="N142" s="462">
        <f>ROUND(L142*K142,2)</f>
        <v>0</v>
      </c>
      <c r="O142" s="462"/>
      <c r="P142" s="462"/>
      <c r="Q142" s="462"/>
      <c r="R142" s="312" t="s">
        <v>1437</v>
      </c>
      <c r="S142" s="177"/>
      <c r="U142" s="249" t="s">
        <v>5</v>
      </c>
      <c r="V142" s="250" t="s">
        <v>37</v>
      </c>
      <c r="W142" s="251">
        <v>0</v>
      </c>
      <c r="X142" s="251">
        <f>W142*K142</f>
        <v>0</v>
      </c>
      <c r="Y142" s="251">
        <v>0</v>
      </c>
      <c r="Z142" s="251">
        <f>Y142*K142</f>
        <v>0</v>
      </c>
      <c r="AA142" s="251">
        <v>0</v>
      </c>
      <c r="AB142" s="252">
        <f>AA142*K142</f>
        <v>0</v>
      </c>
      <c r="AS142" s="164" t="s">
        <v>167</v>
      </c>
      <c r="AU142" s="164" t="s">
        <v>163</v>
      </c>
      <c r="AV142" s="164" t="s">
        <v>112</v>
      </c>
      <c r="AZ142" s="164" t="s">
        <v>162</v>
      </c>
      <c r="BF142" s="253">
        <f>IF(V142="základní",N142,0)</f>
        <v>0</v>
      </c>
      <c r="BG142" s="253">
        <f>IF(V142="snížená",N142,0)</f>
        <v>0</v>
      </c>
      <c r="BH142" s="253">
        <f>IF(V142="zákl. přenesená",N142,0)</f>
        <v>0</v>
      </c>
      <c r="BI142" s="253">
        <f>IF(V142="sníž. přenesená",N142,0)</f>
        <v>0</v>
      </c>
      <c r="BJ142" s="253">
        <f>IF(V142="nulová",N142,0)</f>
        <v>0</v>
      </c>
      <c r="BK142" s="164" t="s">
        <v>78</v>
      </c>
      <c r="BL142" s="253">
        <f>ROUND(L142*K142,2)</f>
        <v>0</v>
      </c>
      <c r="BM142" s="164" t="s">
        <v>167</v>
      </c>
      <c r="BN142" s="164" t="s">
        <v>179</v>
      </c>
    </row>
    <row r="143" spans="2:67" s="173" customFormat="1" ht="25.5" customHeight="1" x14ac:dyDescent="0.35">
      <c r="B143" s="174"/>
      <c r="C143" s="245">
        <f t="shared" si="0"/>
        <v>5</v>
      </c>
      <c r="D143" s="245" t="s">
        <v>163</v>
      </c>
      <c r="E143" s="246" t="s">
        <v>181</v>
      </c>
      <c r="F143" s="460" t="s">
        <v>182</v>
      </c>
      <c r="G143" s="460"/>
      <c r="H143" s="460"/>
      <c r="I143" s="460"/>
      <c r="J143" s="247" t="s">
        <v>166</v>
      </c>
      <c r="K143" s="248">
        <f>K148</f>
        <v>49.019999999999996</v>
      </c>
      <c r="L143" s="461"/>
      <c r="M143" s="461"/>
      <c r="N143" s="462">
        <f>ROUND(L143*K143,2)</f>
        <v>0</v>
      </c>
      <c r="O143" s="462"/>
      <c r="P143" s="462"/>
      <c r="Q143" s="462"/>
      <c r="R143" s="312" t="s">
        <v>1437</v>
      </c>
      <c r="S143" s="177"/>
      <c r="U143" s="249" t="s">
        <v>5</v>
      </c>
      <c r="V143" s="250" t="s">
        <v>37</v>
      </c>
      <c r="W143" s="251">
        <v>0</v>
      </c>
      <c r="X143" s="251">
        <f>W143*K143</f>
        <v>0</v>
      </c>
      <c r="Y143" s="251">
        <v>0</v>
      </c>
      <c r="Z143" s="251">
        <f>Y143*K143</f>
        <v>0</v>
      </c>
      <c r="AA143" s="251">
        <v>0</v>
      </c>
      <c r="AB143" s="252">
        <f>AA143*K143</f>
        <v>0</v>
      </c>
      <c r="AS143" s="164" t="s">
        <v>167</v>
      </c>
      <c r="AU143" s="164" t="s">
        <v>163</v>
      </c>
      <c r="AV143" s="164" t="s">
        <v>112</v>
      </c>
      <c r="AZ143" s="164" t="s">
        <v>162</v>
      </c>
      <c r="BF143" s="253">
        <f>IF(V143="základní",N143,0)</f>
        <v>0</v>
      </c>
      <c r="BG143" s="253">
        <f>IF(V143="snížená",N143,0)</f>
        <v>0</v>
      </c>
      <c r="BH143" s="253">
        <f>IF(V143="zákl. přenesená",N143,0)</f>
        <v>0</v>
      </c>
      <c r="BI143" s="253">
        <f>IF(V143="sníž. přenesená",N143,0)</f>
        <v>0</v>
      </c>
      <c r="BJ143" s="253">
        <f>IF(V143="nulová",N143,0)</f>
        <v>0</v>
      </c>
      <c r="BK143" s="164" t="s">
        <v>78</v>
      </c>
      <c r="BL143" s="253">
        <f>ROUND(L143*K143,2)</f>
        <v>0</v>
      </c>
      <c r="BM143" s="164" t="s">
        <v>167</v>
      </c>
      <c r="BN143" s="164" t="s">
        <v>183</v>
      </c>
    </row>
    <row r="144" spans="2:67" s="275" customFormat="1" ht="16.5" customHeight="1" x14ac:dyDescent="0.35">
      <c r="B144" s="272"/>
      <c r="C144" s="414"/>
      <c r="D144" s="414"/>
      <c r="E144" s="415" t="s">
        <v>5</v>
      </c>
      <c r="F144" s="491" t="s">
        <v>184</v>
      </c>
      <c r="G144" s="492"/>
      <c r="H144" s="492"/>
      <c r="I144" s="492"/>
      <c r="J144" s="414"/>
      <c r="K144" s="415" t="s">
        <v>5</v>
      </c>
      <c r="L144" s="273"/>
      <c r="M144" s="273"/>
      <c r="N144" s="306"/>
      <c r="O144" s="306"/>
      <c r="P144" s="306"/>
      <c r="Q144" s="306"/>
      <c r="R144" s="306"/>
      <c r="S144" s="274"/>
      <c r="U144" s="276"/>
      <c r="V144" s="306"/>
      <c r="W144" s="306"/>
      <c r="X144" s="306"/>
      <c r="Y144" s="306"/>
      <c r="Z144" s="306"/>
      <c r="AA144" s="306"/>
      <c r="AB144" s="277"/>
      <c r="AU144" s="278" t="s">
        <v>169</v>
      </c>
      <c r="AV144" s="278" t="s">
        <v>112</v>
      </c>
      <c r="AW144" s="275" t="s">
        <v>78</v>
      </c>
      <c r="AX144" s="275" t="s">
        <v>30</v>
      </c>
      <c r="AY144" s="275" t="s">
        <v>72</v>
      </c>
      <c r="AZ144" s="278" t="s">
        <v>162</v>
      </c>
    </row>
    <row r="145" spans="2:66" s="259" customFormat="1" ht="16.5" customHeight="1" x14ac:dyDescent="0.35">
      <c r="B145" s="254"/>
      <c r="C145" s="412"/>
      <c r="D145" s="412"/>
      <c r="E145" s="256" t="s">
        <v>5</v>
      </c>
      <c r="F145" s="477" t="s">
        <v>1492</v>
      </c>
      <c r="G145" s="478"/>
      <c r="H145" s="478"/>
      <c r="I145" s="478"/>
      <c r="J145" s="412"/>
      <c r="K145" s="257">
        <f>8*0.6*0.6 + (24.2+6.6+4+1.7)*0.6*0.6</f>
        <v>16.02</v>
      </c>
      <c r="L145" s="255"/>
      <c r="M145" s="255"/>
      <c r="N145" s="303"/>
      <c r="O145" s="303"/>
      <c r="P145" s="303"/>
      <c r="Q145" s="303"/>
      <c r="R145" s="303"/>
      <c r="S145" s="258"/>
      <c r="U145" s="260"/>
      <c r="V145" s="303"/>
      <c r="W145" s="303"/>
      <c r="X145" s="303"/>
      <c r="Y145" s="303"/>
      <c r="Z145" s="303"/>
      <c r="AA145" s="303"/>
      <c r="AB145" s="261"/>
      <c r="AU145" s="262" t="s">
        <v>169</v>
      </c>
      <c r="AV145" s="262" t="s">
        <v>112</v>
      </c>
      <c r="AW145" s="259" t="s">
        <v>112</v>
      </c>
      <c r="AX145" s="259" t="s">
        <v>30</v>
      </c>
      <c r="AY145" s="259" t="s">
        <v>72</v>
      </c>
      <c r="AZ145" s="262" t="s">
        <v>162</v>
      </c>
    </row>
    <row r="146" spans="2:66" s="275" customFormat="1" ht="16.5" customHeight="1" x14ac:dyDescent="0.35">
      <c r="B146" s="272"/>
      <c r="C146" s="414"/>
      <c r="D146" s="414"/>
      <c r="E146" s="415" t="s">
        <v>5</v>
      </c>
      <c r="F146" s="493" t="s">
        <v>185</v>
      </c>
      <c r="G146" s="494"/>
      <c r="H146" s="494"/>
      <c r="I146" s="494"/>
      <c r="J146" s="414"/>
      <c r="K146" s="415" t="s">
        <v>5</v>
      </c>
      <c r="L146" s="273"/>
      <c r="M146" s="273"/>
      <c r="N146" s="306"/>
      <c r="O146" s="306"/>
      <c r="P146" s="306"/>
      <c r="Q146" s="306"/>
      <c r="R146" s="306"/>
      <c r="S146" s="274"/>
      <c r="U146" s="276"/>
      <c r="V146" s="306"/>
      <c r="W146" s="306"/>
      <c r="X146" s="306"/>
      <c r="Y146" s="306"/>
      <c r="Z146" s="306"/>
      <c r="AA146" s="306"/>
      <c r="AB146" s="277"/>
      <c r="AU146" s="278" t="s">
        <v>169</v>
      </c>
      <c r="AV146" s="278" t="s">
        <v>112</v>
      </c>
      <c r="AW146" s="275" t="s">
        <v>78</v>
      </c>
      <c r="AX146" s="275" t="s">
        <v>30</v>
      </c>
      <c r="AY146" s="275" t="s">
        <v>72</v>
      </c>
      <c r="AZ146" s="278" t="s">
        <v>162</v>
      </c>
    </row>
    <row r="147" spans="2:66" s="259" customFormat="1" ht="16.5" customHeight="1" x14ac:dyDescent="0.35">
      <c r="B147" s="254"/>
      <c r="C147" s="412"/>
      <c r="D147" s="412"/>
      <c r="E147" s="256" t="s">
        <v>5</v>
      </c>
      <c r="F147" s="477" t="s">
        <v>186</v>
      </c>
      <c r="G147" s="478"/>
      <c r="H147" s="478"/>
      <c r="I147" s="478"/>
      <c r="J147" s="412"/>
      <c r="K147" s="257">
        <v>33</v>
      </c>
      <c r="L147" s="255"/>
      <c r="M147" s="255"/>
      <c r="N147" s="303"/>
      <c r="O147" s="303"/>
      <c r="P147" s="303"/>
      <c r="Q147" s="303"/>
      <c r="R147" s="303"/>
      <c r="S147" s="258"/>
      <c r="U147" s="260"/>
      <c r="V147" s="303"/>
      <c r="W147" s="303"/>
      <c r="X147" s="303"/>
      <c r="Y147" s="303"/>
      <c r="Z147" s="303"/>
      <c r="AA147" s="303"/>
      <c r="AB147" s="261"/>
      <c r="AU147" s="262" t="s">
        <v>169</v>
      </c>
      <c r="AV147" s="262" t="s">
        <v>112</v>
      </c>
      <c r="AW147" s="259" t="s">
        <v>112</v>
      </c>
      <c r="AX147" s="259" t="s">
        <v>30</v>
      </c>
      <c r="AY147" s="259" t="s">
        <v>72</v>
      </c>
      <c r="AZ147" s="262" t="s">
        <v>162</v>
      </c>
    </row>
    <row r="148" spans="2:66" s="268" customFormat="1" ht="16.5" customHeight="1" x14ac:dyDescent="0.35">
      <c r="B148" s="263"/>
      <c r="C148" s="413"/>
      <c r="D148" s="413"/>
      <c r="E148" s="265" t="s">
        <v>5</v>
      </c>
      <c r="F148" s="479" t="s">
        <v>170</v>
      </c>
      <c r="G148" s="480"/>
      <c r="H148" s="480"/>
      <c r="I148" s="480"/>
      <c r="J148" s="413"/>
      <c r="K148" s="266">
        <f>K145+K147</f>
        <v>49.019999999999996</v>
      </c>
      <c r="L148" s="264"/>
      <c r="M148" s="264"/>
      <c r="N148" s="304"/>
      <c r="O148" s="304"/>
      <c r="P148" s="304"/>
      <c r="Q148" s="304"/>
      <c r="R148" s="304"/>
      <c r="S148" s="267"/>
      <c r="U148" s="269"/>
      <c r="V148" s="304"/>
      <c r="W148" s="304"/>
      <c r="X148" s="304"/>
      <c r="Y148" s="304"/>
      <c r="Z148" s="304"/>
      <c r="AA148" s="304"/>
      <c r="AB148" s="270"/>
      <c r="AU148" s="271" t="s">
        <v>169</v>
      </c>
      <c r="AV148" s="271" t="s">
        <v>112</v>
      </c>
      <c r="AW148" s="268" t="s">
        <v>167</v>
      </c>
      <c r="AX148" s="268" t="s">
        <v>30</v>
      </c>
      <c r="AY148" s="268" t="s">
        <v>78</v>
      </c>
      <c r="AZ148" s="271" t="s">
        <v>162</v>
      </c>
    </row>
    <row r="149" spans="2:66" s="173" customFormat="1" ht="25.5" customHeight="1" x14ac:dyDescent="0.35">
      <c r="B149" s="174"/>
      <c r="C149" s="245">
        <f>C143+1</f>
        <v>6</v>
      </c>
      <c r="D149" s="245" t="s">
        <v>163</v>
      </c>
      <c r="E149" s="246" t="s">
        <v>187</v>
      </c>
      <c r="F149" s="460" t="s">
        <v>188</v>
      </c>
      <c r="G149" s="460"/>
      <c r="H149" s="460"/>
      <c r="I149" s="460"/>
      <c r="J149" s="247" t="s">
        <v>166</v>
      </c>
      <c r="K149" s="248">
        <f>K143</f>
        <v>49.019999999999996</v>
      </c>
      <c r="L149" s="461"/>
      <c r="M149" s="461"/>
      <c r="N149" s="462">
        <f>ROUND(L149*K149,2)</f>
        <v>0</v>
      </c>
      <c r="O149" s="462"/>
      <c r="P149" s="462"/>
      <c r="Q149" s="462"/>
      <c r="R149" s="312" t="s">
        <v>1437</v>
      </c>
      <c r="S149" s="177"/>
      <c r="U149" s="249" t="s">
        <v>5</v>
      </c>
      <c r="V149" s="250" t="s">
        <v>37</v>
      </c>
      <c r="W149" s="251">
        <v>0</v>
      </c>
      <c r="X149" s="251">
        <f>W149*K149</f>
        <v>0</v>
      </c>
      <c r="Y149" s="251">
        <v>0</v>
      </c>
      <c r="Z149" s="251">
        <f>Y149*K149</f>
        <v>0</v>
      </c>
      <c r="AA149" s="251">
        <v>0</v>
      </c>
      <c r="AB149" s="252">
        <f>AA149*K149</f>
        <v>0</v>
      </c>
      <c r="AS149" s="164" t="s">
        <v>167</v>
      </c>
      <c r="AU149" s="164" t="s">
        <v>163</v>
      </c>
      <c r="AV149" s="164" t="s">
        <v>112</v>
      </c>
      <c r="AZ149" s="164" t="s">
        <v>162</v>
      </c>
      <c r="BF149" s="253">
        <f>IF(V149="základní",N149,0)</f>
        <v>0</v>
      </c>
      <c r="BG149" s="253">
        <f>IF(V149="snížená",N149,0)</f>
        <v>0</v>
      </c>
      <c r="BH149" s="253">
        <f>IF(V149="zákl. přenesená",N149,0)</f>
        <v>0</v>
      </c>
      <c r="BI149" s="253">
        <f>IF(V149="sníž. přenesená",N149,0)</f>
        <v>0</v>
      </c>
      <c r="BJ149" s="253">
        <f>IF(V149="nulová",N149,0)</f>
        <v>0</v>
      </c>
      <c r="BK149" s="164" t="s">
        <v>78</v>
      </c>
      <c r="BL149" s="253">
        <f>ROUND(L149*K149,2)</f>
        <v>0</v>
      </c>
      <c r="BM149" s="164" t="s">
        <v>167</v>
      </c>
      <c r="BN149" s="164" t="s">
        <v>189</v>
      </c>
    </row>
    <row r="150" spans="2:66" s="173" customFormat="1" ht="25.5" customHeight="1" x14ac:dyDescent="0.35">
      <c r="B150" s="174"/>
      <c r="C150" s="245">
        <f>C149+1</f>
        <v>7</v>
      </c>
      <c r="D150" s="245" t="s">
        <v>163</v>
      </c>
      <c r="E150" s="246" t="s">
        <v>191</v>
      </c>
      <c r="F150" s="460" t="s">
        <v>192</v>
      </c>
      <c r="G150" s="460"/>
      <c r="H150" s="460"/>
      <c r="I150" s="460"/>
      <c r="J150" s="247" t="s">
        <v>166</v>
      </c>
      <c r="K150" s="248">
        <v>0.57599999999999996</v>
      </c>
      <c r="L150" s="461"/>
      <c r="M150" s="461"/>
      <c r="N150" s="462">
        <f>ROUND(L150*K150,2)</f>
        <v>0</v>
      </c>
      <c r="O150" s="462"/>
      <c r="P150" s="462"/>
      <c r="Q150" s="462"/>
      <c r="R150" s="312" t="s">
        <v>1437</v>
      </c>
      <c r="S150" s="177"/>
      <c r="U150" s="249" t="s">
        <v>5</v>
      </c>
      <c r="V150" s="250" t="s">
        <v>37</v>
      </c>
      <c r="W150" s="251">
        <v>0</v>
      </c>
      <c r="X150" s="251">
        <f>W150*K150</f>
        <v>0</v>
      </c>
      <c r="Y150" s="251">
        <v>0</v>
      </c>
      <c r="Z150" s="251">
        <f>Y150*K150</f>
        <v>0</v>
      </c>
      <c r="AA150" s="251">
        <v>0</v>
      </c>
      <c r="AB150" s="252">
        <f>AA150*K150</f>
        <v>0</v>
      </c>
      <c r="AS150" s="164" t="s">
        <v>167</v>
      </c>
      <c r="AU150" s="164" t="s">
        <v>163</v>
      </c>
      <c r="AV150" s="164" t="s">
        <v>112</v>
      </c>
      <c r="AZ150" s="164" t="s">
        <v>162</v>
      </c>
      <c r="BF150" s="253">
        <f>IF(V150="základní",N150,0)</f>
        <v>0</v>
      </c>
      <c r="BG150" s="253">
        <f>IF(V150="snížená",N150,0)</f>
        <v>0</v>
      </c>
      <c r="BH150" s="253">
        <f>IF(V150="zákl. přenesená",N150,0)</f>
        <v>0</v>
      </c>
      <c r="BI150" s="253">
        <f>IF(V150="sníž. přenesená",N150,0)</f>
        <v>0</v>
      </c>
      <c r="BJ150" s="253">
        <f>IF(V150="nulová",N150,0)</f>
        <v>0</v>
      </c>
      <c r="BK150" s="164" t="s">
        <v>78</v>
      </c>
      <c r="BL150" s="253">
        <f>ROUND(L150*K150,2)</f>
        <v>0</v>
      </c>
      <c r="BM150" s="164" t="s">
        <v>167</v>
      </c>
      <c r="BN150" s="164" t="s">
        <v>193</v>
      </c>
    </row>
    <row r="151" spans="2:66" s="275" customFormat="1" ht="25.5" customHeight="1" x14ac:dyDescent="0.35">
      <c r="B151" s="272"/>
      <c r="C151" s="414"/>
      <c r="D151" s="414"/>
      <c r="E151" s="415" t="s">
        <v>5</v>
      </c>
      <c r="F151" s="491" t="s">
        <v>194</v>
      </c>
      <c r="G151" s="492"/>
      <c r="H151" s="492"/>
      <c r="I151" s="492"/>
      <c r="J151" s="414"/>
      <c r="K151" s="415" t="s">
        <v>5</v>
      </c>
      <c r="L151" s="273"/>
      <c r="M151" s="273"/>
      <c r="N151" s="306"/>
      <c r="O151" s="306"/>
      <c r="P151" s="306"/>
      <c r="Q151" s="306"/>
      <c r="R151" s="306"/>
      <c r="S151" s="274"/>
      <c r="U151" s="276"/>
      <c r="V151" s="306"/>
      <c r="W151" s="306"/>
      <c r="X151" s="306"/>
      <c r="Y151" s="306"/>
      <c r="Z151" s="306"/>
      <c r="AA151" s="306"/>
      <c r="AB151" s="277"/>
      <c r="AU151" s="278" t="s">
        <v>169</v>
      </c>
      <c r="AV151" s="278" t="s">
        <v>112</v>
      </c>
      <c r="AW151" s="275" t="s">
        <v>78</v>
      </c>
      <c r="AX151" s="275" t="s">
        <v>30</v>
      </c>
      <c r="AY151" s="275" t="s">
        <v>72</v>
      </c>
      <c r="AZ151" s="278" t="s">
        <v>162</v>
      </c>
    </row>
    <row r="152" spans="2:66" s="259" customFormat="1" ht="16.5" customHeight="1" x14ac:dyDescent="0.35">
      <c r="B152" s="254"/>
      <c r="C152" s="412"/>
      <c r="D152" s="412"/>
      <c r="E152" s="256" t="s">
        <v>5</v>
      </c>
      <c r="F152" s="477" t="s">
        <v>195</v>
      </c>
      <c r="G152" s="478"/>
      <c r="H152" s="478"/>
      <c r="I152" s="478"/>
      <c r="J152" s="412"/>
      <c r="K152" s="257">
        <v>0.57599999999999996</v>
      </c>
      <c r="L152" s="255"/>
      <c r="M152" s="255"/>
      <c r="N152" s="303"/>
      <c r="O152" s="303"/>
      <c r="P152" s="303"/>
      <c r="Q152" s="303"/>
      <c r="R152" s="303"/>
      <c r="S152" s="258"/>
      <c r="U152" s="260"/>
      <c r="V152" s="303"/>
      <c r="W152" s="303"/>
      <c r="X152" s="303"/>
      <c r="Y152" s="303"/>
      <c r="Z152" s="303"/>
      <c r="AA152" s="303"/>
      <c r="AB152" s="261"/>
      <c r="AU152" s="262" t="s">
        <v>169</v>
      </c>
      <c r="AV152" s="262" t="s">
        <v>112</v>
      </c>
      <c r="AW152" s="259" t="s">
        <v>112</v>
      </c>
      <c r="AX152" s="259" t="s">
        <v>30</v>
      </c>
      <c r="AY152" s="259" t="s">
        <v>72</v>
      </c>
      <c r="AZ152" s="262" t="s">
        <v>162</v>
      </c>
    </row>
    <row r="153" spans="2:66" s="268" customFormat="1" ht="16.5" customHeight="1" x14ac:dyDescent="0.35">
      <c r="B153" s="263"/>
      <c r="C153" s="413"/>
      <c r="D153" s="413"/>
      <c r="E153" s="265" t="s">
        <v>5</v>
      </c>
      <c r="F153" s="479" t="s">
        <v>170</v>
      </c>
      <c r="G153" s="480"/>
      <c r="H153" s="480"/>
      <c r="I153" s="480"/>
      <c r="J153" s="413"/>
      <c r="K153" s="266">
        <v>0.57599999999999996</v>
      </c>
      <c r="L153" s="264"/>
      <c r="M153" s="264"/>
      <c r="N153" s="304"/>
      <c r="O153" s="304"/>
      <c r="P153" s="304"/>
      <c r="Q153" s="304"/>
      <c r="R153" s="304"/>
      <c r="S153" s="267"/>
      <c r="U153" s="269"/>
      <c r="V153" s="304"/>
      <c r="W153" s="304"/>
      <c r="X153" s="304"/>
      <c r="Y153" s="304"/>
      <c r="Z153" s="304"/>
      <c r="AA153" s="304"/>
      <c r="AB153" s="270"/>
      <c r="AU153" s="271" t="s">
        <v>169</v>
      </c>
      <c r="AV153" s="271" t="s">
        <v>112</v>
      </c>
      <c r="AW153" s="268" t="s">
        <v>167</v>
      </c>
      <c r="AX153" s="268" t="s">
        <v>30</v>
      </c>
      <c r="AY153" s="268" t="s">
        <v>78</v>
      </c>
      <c r="AZ153" s="271" t="s">
        <v>162</v>
      </c>
    </row>
    <row r="154" spans="2:66" s="173" customFormat="1" ht="25.5" customHeight="1" x14ac:dyDescent="0.35">
      <c r="B154" s="174"/>
      <c r="C154" s="245">
        <f>C150+1</f>
        <v>8</v>
      </c>
      <c r="D154" s="245" t="s">
        <v>163</v>
      </c>
      <c r="E154" s="246" t="s">
        <v>196</v>
      </c>
      <c r="F154" s="460" t="s">
        <v>197</v>
      </c>
      <c r="G154" s="460"/>
      <c r="H154" s="460"/>
      <c r="I154" s="460"/>
      <c r="J154" s="247" t="s">
        <v>166</v>
      </c>
      <c r="K154" s="248">
        <v>0.57599999999999996</v>
      </c>
      <c r="L154" s="461"/>
      <c r="M154" s="461"/>
      <c r="N154" s="462">
        <f>ROUND(L154*K154,2)</f>
        <v>0</v>
      </c>
      <c r="O154" s="462"/>
      <c r="P154" s="462"/>
      <c r="Q154" s="462"/>
      <c r="R154" s="312" t="s">
        <v>1437</v>
      </c>
      <c r="S154" s="177"/>
      <c r="U154" s="249" t="s">
        <v>5</v>
      </c>
      <c r="V154" s="250" t="s">
        <v>37</v>
      </c>
      <c r="W154" s="251">
        <v>0</v>
      </c>
      <c r="X154" s="251">
        <f>W154*K154</f>
        <v>0</v>
      </c>
      <c r="Y154" s="251">
        <v>0</v>
      </c>
      <c r="Z154" s="251">
        <f>Y154*K154</f>
        <v>0</v>
      </c>
      <c r="AA154" s="251">
        <v>0</v>
      </c>
      <c r="AB154" s="252">
        <f>AA154*K154</f>
        <v>0</v>
      </c>
      <c r="AS154" s="164" t="s">
        <v>167</v>
      </c>
      <c r="AU154" s="164" t="s">
        <v>163</v>
      </c>
      <c r="AV154" s="164" t="s">
        <v>112</v>
      </c>
      <c r="AZ154" s="164" t="s">
        <v>162</v>
      </c>
      <c r="BF154" s="253">
        <f>IF(V154="základní",N154,0)</f>
        <v>0</v>
      </c>
      <c r="BG154" s="253">
        <f>IF(V154="snížená",N154,0)</f>
        <v>0</v>
      </c>
      <c r="BH154" s="253">
        <f>IF(V154="zákl. přenesená",N154,0)</f>
        <v>0</v>
      </c>
      <c r="BI154" s="253">
        <f>IF(V154="sníž. přenesená",N154,0)</f>
        <v>0</v>
      </c>
      <c r="BJ154" s="253">
        <f>IF(V154="nulová",N154,0)</f>
        <v>0</v>
      </c>
      <c r="BK154" s="164" t="s">
        <v>78</v>
      </c>
      <c r="BL154" s="253">
        <f>ROUND(L154*K154,2)</f>
        <v>0</v>
      </c>
      <c r="BM154" s="164" t="s">
        <v>167</v>
      </c>
      <c r="BN154" s="164" t="s">
        <v>198</v>
      </c>
    </row>
    <row r="155" spans="2:66" s="173" customFormat="1" ht="38.25" customHeight="1" x14ac:dyDescent="0.35">
      <c r="B155" s="174"/>
      <c r="C155" s="245">
        <f>C154+1</f>
        <v>9</v>
      </c>
      <c r="D155" s="245" t="s">
        <v>163</v>
      </c>
      <c r="E155" s="246" t="s">
        <v>200</v>
      </c>
      <c r="F155" s="460" t="s">
        <v>201</v>
      </c>
      <c r="G155" s="460"/>
      <c r="H155" s="460"/>
      <c r="I155" s="460"/>
      <c r="J155" s="247" t="s">
        <v>166</v>
      </c>
      <c r="K155" s="248">
        <f>K160</f>
        <v>994.83400000000006</v>
      </c>
      <c r="L155" s="461"/>
      <c r="M155" s="461"/>
      <c r="N155" s="462">
        <f>ROUND(L155*K155,2)</f>
        <v>0</v>
      </c>
      <c r="O155" s="462"/>
      <c r="P155" s="462"/>
      <c r="Q155" s="462"/>
      <c r="R155" s="315" t="s">
        <v>1422</v>
      </c>
      <c r="S155" s="177"/>
      <c r="U155" s="249" t="s">
        <v>5</v>
      </c>
      <c r="V155" s="250" t="s">
        <v>37</v>
      </c>
      <c r="W155" s="251">
        <v>0</v>
      </c>
      <c r="X155" s="251">
        <f>W155*K155</f>
        <v>0</v>
      </c>
      <c r="Y155" s="251">
        <v>0</v>
      </c>
      <c r="Z155" s="251">
        <f>Y155*K155</f>
        <v>0</v>
      </c>
      <c r="AA155" s="251">
        <v>0</v>
      </c>
      <c r="AB155" s="252">
        <f>AA155*K155</f>
        <v>0</v>
      </c>
      <c r="AS155" s="164" t="s">
        <v>167</v>
      </c>
      <c r="AU155" s="164" t="s">
        <v>163</v>
      </c>
      <c r="AV155" s="164" t="s">
        <v>112</v>
      </c>
      <c r="AZ155" s="164" t="s">
        <v>162</v>
      </c>
      <c r="BF155" s="253">
        <f>IF(V155="základní",N155,0)</f>
        <v>0</v>
      </c>
      <c r="BG155" s="253">
        <f>IF(V155="snížená",N155,0)</f>
        <v>0</v>
      </c>
      <c r="BH155" s="253">
        <f>IF(V155="zákl. přenesená",N155,0)</f>
        <v>0</v>
      </c>
      <c r="BI155" s="253">
        <f>IF(V155="sníž. přenesená",N155,0)</f>
        <v>0</v>
      </c>
      <c r="BJ155" s="253">
        <f>IF(V155="nulová",N155,0)</f>
        <v>0</v>
      </c>
      <c r="BK155" s="164" t="s">
        <v>78</v>
      </c>
      <c r="BL155" s="253">
        <f>ROUND(L155*K155,2)</f>
        <v>0</v>
      </c>
      <c r="BM155" s="164" t="s">
        <v>167</v>
      </c>
      <c r="BN155" s="164" t="s">
        <v>202</v>
      </c>
    </row>
    <row r="156" spans="2:66" s="275" customFormat="1" ht="16.5" customHeight="1" x14ac:dyDescent="0.35">
      <c r="B156" s="272"/>
      <c r="C156" s="414"/>
      <c r="D156" s="414"/>
      <c r="E156" s="415" t="s">
        <v>5</v>
      </c>
      <c r="F156" s="491" t="s">
        <v>203</v>
      </c>
      <c r="G156" s="492"/>
      <c r="H156" s="492"/>
      <c r="I156" s="492"/>
      <c r="J156" s="414"/>
      <c r="K156" s="415" t="s">
        <v>5</v>
      </c>
      <c r="L156" s="273"/>
      <c r="M156" s="273"/>
      <c r="N156" s="306"/>
      <c r="O156" s="306"/>
      <c r="P156" s="306"/>
      <c r="Q156" s="306"/>
      <c r="R156" s="306"/>
      <c r="S156" s="274"/>
      <c r="U156" s="276"/>
      <c r="V156" s="306"/>
      <c r="W156" s="306"/>
      <c r="X156" s="306"/>
      <c r="Y156" s="306"/>
      <c r="Z156" s="306"/>
      <c r="AA156" s="306"/>
      <c r="AB156" s="277"/>
      <c r="AU156" s="278" t="s">
        <v>169</v>
      </c>
      <c r="AV156" s="278" t="s">
        <v>112</v>
      </c>
      <c r="AW156" s="275" t="s">
        <v>78</v>
      </c>
      <c r="AX156" s="275" t="s">
        <v>30</v>
      </c>
      <c r="AY156" s="275" t="s">
        <v>72</v>
      </c>
      <c r="AZ156" s="278" t="s">
        <v>162</v>
      </c>
    </row>
    <row r="157" spans="2:66" s="259" customFormat="1" ht="16.5" customHeight="1" x14ac:dyDescent="0.35">
      <c r="B157" s="254"/>
      <c r="C157" s="412"/>
      <c r="D157" s="412"/>
      <c r="E157" s="256" t="s">
        <v>5</v>
      </c>
      <c r="F157" s="477" t="s">
        <v>1493</v>
      </c>
      <c r="G157" s="478"/>
      <c r="H157" s="478"/>
      <c r="I157" s="478"/>
      <c r="J157" s="412"/>
      <c r="K157" s="257">
        <f>100.988+488.5+0.576+49.02</f>
        <v>639.08400000000006</v>
      </c>
      <c r="L157" s="255"/>
      <c r="M157" s="255"/>
      <c r="N157" s="303"/>
      <c r="O157" s="303"/>
      <c r="P157" s="303"/>
      <c r="Q157" s="303"/>
      <c r="R157" s="303"/>
      <c r="S157" s="258"/>
      <c r="U157" s="260"/>
      <c r="V157" s="303"/>
      <c r="W157" s="303"/>
      <c r="X157" s="303"/>
      <c r="Y157" s="303"/>
      <c r="Z157" s="303"/>
      <c r="AA157" s="303"/>
      <c r="AB157" s="261"/>
      <c r="AU157" s="262" t="s">
        <v>169</v>
      </c>
      <c r="AV157" s="262" t="s">
        <v>112</v>
      </c>
      <c r="AW157" s="259" t="s">
        <v>112</v>
      </c>
      <c r="AX157" s="259" t="s">
        <v>30</v>
      </c>
      <c r="AY157" s="259" t="s">
        <v>72</v>
      </c>
      <c r="AZ157" s="262" t="s">
        <v>162</v>
      </c>
    </row>
    <row r="158" spans="2:66" s="275" customFormat="1" ht="16.5" customHeight="1" x14ac:dyDescent="0.35">
      <c r="B158" s="272"/>
      <c r="C158" s="414"/>
      <c r="D158" s="414"/>
      <c r="E158" s="415" t="s">
        <v>5</v>
      </c>
      <c r="F158" s="493" t="s">
        <v>204</v>
      </c>
      <c r="G158" s="494"/>
      <c r="H158" s="494"/>
      <c r="I158" s="494"/>
      <c r="J158" s="414"/>
      <c r="K158" s="415" t="s">
        <v>5</v>
      </c>
      <c r="L158" s="273"/>
      <c r="M158" s="273"/>
      <c r="N158" s="306"/>
      <c r="O158" s="306"/>
      <c r="P158" s="306"/>
      <c r="Q158" s="306"/>
      <c r="R158" s="306"/>
      <c r="S158" s="274"/>
      <c r="U158" s="276"/>
      <c r="V158" s="306"/>
      <c r="W158" s="306"/>
      <c r="X158" s="306"/>
      <c r="Y158" s="306"/>
      <c r="Z158" s="306"/>
      <c r="AA158" s="306"/>
      <c r="AB158" s="277"/>
      <c r="AU158" s="278" t="s">
        <v>169</v>
      </c>
      <c r="AV158" s="278" t="s">
        <v>112</v>
      </c>
      <c r="AW158" s="275" t="s">
        <v>78</v>
      </c>
      <c r="AX158" s="275" t="s">
        <v>30</v>
      </c>
      <c r="AY158" s="275" t="s">
        <v>72</v>
      </c>
      <c r="AZ158" s="278" t="s">
        <v>162</v>
      </c>
    </row>
    <row r="159" spans="2:66" s="259" customFormat="1" ht="16.5" customHeight="1" x14ac:dyDescent="0.35">
      <c r="B159" s="254"/>
      <c r="C159" s="412"/>
      <c r="D159" s="412"/>
      <c r="E159" s="256" t="s">
        <v>5</v>
      </c>
      <c r="F159" s="477" t="s">
        <v>205</v>
      </c>
      <c r="G159" s="478"/>
      <c r="H159" s="478"/>
      <c r="I159" s="478"/>
      <c r="J159" s="412"/>
      <c r="K159" s="257">
        <v>355.75</v>
      </c>
      <c r="L159" s="255"/>
      <c r="M159" s="255"/>
      <c r="N159" s="303"/>
      <c r="O159" s="303"/>
      <c r="P159" s="303"/>
      <c r="Q159" s="303"/>
      <c r="R159" s="303"/>
      <c r="S159" s="258"/>
      <c r="U159" s="260"/>
      <c r="V159" s="303"/>
      <c r="W159" s="303"/>
      <c r="X159" s="303"/>
      <c r="Y159" s="303"/>
      <c r="Z159" s="303"/>
      <c r="AA159" s="303"/>
      <c r="AB159" s="261"/>
      <c r="AU159" s="262" t="s">
        <v>169</v>
      </c>
      <c r="AV159" s="262" t="s">
        <v>112</v>
      </c>
      <c r="AW159" s="259" t="s">
        <v>112</v>
      </c>
      <c r="AX159" s="259" t="s">
        <v>30</v>
      </c>
      <c r="AY159" s="259" t="s">
        <v>72</v>
      </c>
      <c r="AZ159" s="262" t="s">
        <v>162</v>
      </c>
    </row>
    <row r="160" spans="2:66" s="268" customFormat="1" ht="16.5" customHeight="1" x14ac:dyDescent="0.35">
      <c r="B160" s="263"/>
      <c r="C160" s="413"/>
      <c r="D160" s="413"/>
      <c r="E160" s="265" t="s">
        <v>5</v>
      </c>
      <c r="F160" s="479" t="s">
        <v>170</v>
      </c>
      <c r="G160" s="480"/>
      <c r="H160" s="480"/>
      <c r="I160" s="480"/>
      <c r="J160" s="413"/>
      <c r="K160" s="266">
        <f>K157+K159</f>
        <v>994.83400000000006</v>
      </c>
      <c r="L160" s="264"/>
      <c r="M160" s="264"/>
      <c r="N160" s="304"/>
      <c r="O160" s="304"/>
      <c r="P160" s="304"/>
      <c r="Q160" s="304"/>
      <c r="R160" s="304"/>
      <c r="S160" s="267"/>
      <c r="U160" s="269"/>
      <c r="V160" s="304"/>
      <c r="W160" s="304"/>
      <c r="X160" s="304"/>
      <c r="Y160" s="304"/>
      <c r="Z160" s="304"/>
      <c r="AA160" s="304"/>
      <c r="AB160" s="270"/>
      <c r="AU160" s="271" t="s">
        <v>169</v>
      </c>
      <c r="AV160" s="271" t="s">
        <v>112</v>
      </c>
      <c r="AW160" s="268" t="s">
        <v>167</v>
      </c>
      <c r="AX160" s="268" t="s">
        <v>30</v>
      </c>
      <c r="AY160" s="268" t="s">
        <v>78</v>
      </c>
      <c r="AZ160" s="271" t="s">
        <v>162</v>
      </c>
    </row>
    <row r="161" spans="2:66" s="173" customFormat="1" ht="38.25" customHeight="1" x14ac:dyDescent="0.35">
      <c r="B161" s="174"/>
      <c r="C161" s="245">
        <f>C155+1</f>
        <v>10</v>
      </c>
      <c r="D161" s="245" t="s">
        <v>163</v>
      </c>
      <c r="E161" s="246" t="s">
        <v>206</v>
      </c>
      <c r="F161" s="460" t="s">
        <v>207</v>
      </c>
      <c r="G161" s="460"/>
      <c r="H161" s="460"/>
      <c r="I161" s="460"/>
      <c r="J161" s="247" t="s">
        <v>166</v>
      </c>
      <c r="K161" s="248">
        <f>K165</f>
        <v>332.35399999999993</v>
      </c>
      <c r="L161" s="461"/>
      <c r="M161" s="461"/>
      <c r="N161" s="462">
        <f>ROUND(L161*K161,2)</f>
        <v>0</v>
      </c>
      <c r="O161" s="462"/>
      <c r="P161" s="462"/>
      <c r="Q161" s="462"/>
      <c r="R161" s="315" t="s">
        <v>1422</v>
      </c>
      <c r="S161" s="177"/>
      <c r="U161" s="249" t="s">
        <v>5</v>
      </c>
      <c r="V161" s="250" t="s">
        <v>37</v>
      </c>
      <c r="W161" s="251">
        <v>0</v>
      </c>
      <c r="X161" s="251">
        <f>W161*K161</f>
        <v>0</v>
      </c>
      <c r="Y161" s="251">
        <v>0</v>
      </c>
      <c r="Z161" s="251">
        <f>Y161*K161</f>
        <v>0</v>
      </c>
      <c r="AA161" s="251">
        <v>0</v>
      </c>
      <c r="AB161" s="252">
        <f>AA161*K161</f>
        <v>0</v>
      </c>
      <c r="AS161" s="164" t="s">
        <v>167</v>
      </c>
      <c r="AU161" s="164" t="s">
        <v>163</v>
      </c>
      <c r="AV161" s="164" t="s">
        <v>112</v>
      </c>
      <c r="AZ161" s="164" t="s">
        <v>162</v>
      </c>
      <c r="BF161" s="253">
        <f>IF(V161="základní",N161,0)</f>
        <v>0</v>
      </c>
      <c r="BG161" s="253">
        <f>IF(V161="snížená",N161,0)</f>
        <v>0</v>
      </c>
      <c r="BH161" s="253">
        <f>IF(V161="zákl. přenesená",N161,0)</f>
        <v>0</v>
      </c>
      <c r="BI161" s="253">
        <f>IF(V161="sníž. přenesená",N161,0)</f>
        <v>0</v>
      </c>
      <c r="BJ161" s="253">
        <f>IF(V161="nulová",N161,0)</f>
        <v>0</v>
      </c>
      <c r="BK161" s="164" t="s">
        <v>78</v>
      </c>
      <c r="BL161" s="253">
        <f>ROUND(L161*K161,2)</f>
        <v>0</v>
      </c>
      <c r="BM161" s="164" t="s">
        <v>167</v>
      </c>
      <c r="BN161" s="164" t="s">
        <v>208</v>
      </c>
    </row>
    <row r="162" spans="2:66" s="275" customFormat="1" ht="16.5" customHeight="1" x14ac:dyDescent="0.35">
      <c r="B162" s="272"/>
      <c r="C162" s="414"/>
      <c r="D162" s="414"/>
      <c r="E162" s="415" t="s">
        <v>5</v>
      </c>
      <c r="F162" s="491" t="s">
        <v>209</v>
      </c>
      <c r="G162" s="492"/>
      <c r="H162" s="492"/>
      <c r="I162" s="492"/>
      <c r="J162" s="414"/>
      <c r="K162" s="415" t="s">
        <v>5</v>
      </c>
      <c r="L162" s="273"/>
      <c r="M162" s="273"/>
      <c r="N162" s="306"/>
      <c r="O162" s="306"/>
      <c r="P162" s="306"/>
      <c r="Q162" s="306"/>
      <c r="R162" s="306"/>
      <c r="S162" s="274"/>
      <c r="U162" s="276"/>
      <c r="V162" s="306"/>
      <c r="W162" s="306"/>
      <c r="X162" s="306"/>
      <c r="Y162" s="306"/>
      <c r="Z162" s="306"/>
      <c r="AA162" s="306"/>
      <c r="AB162" s="277"/>
      <c r="AU162" s="278" t="s">
        <v>169</v>
      </c>
      <c r="AV162" s="278" t="s">
        <v>112</v>
      </c>
      <c r="AW162" s="275" t="s">
        <v>78</v>
      </c>
      <c r="AX162" s="275" t="s">
        <v>30</v>
      </c>
      <c r="AY162" s="275" t="s">
        <v>72</v>
      </c>
      <c r="AZ162" s="278" t="s">
        <v>162</v>
      </c>
    </row>
    <row r="163" spans="2:66" s="259" customFormat="1" ht="16.5" customHeight="1" x14ac:dyDescent="0.35">
      <c r="B163" s="254"/>
      <c r="C163" s="412"/>
      <c r="D163" s="412"/>
      <c r="E163" s="256" t="s">
        <v>5</v>
      </c>
      <c r="F163" s="477">
        <v>49.02</v>
      </c>
      <c r="G163" s="478"/>
      <c r="H163" s="478"/>
      <c r="I163" s="478"/>
      <c r="J163" s="412"/>
      <c r="K163" s="257">
        <v>49.02</v>
      </c>
      <c r="L163" s="255"/>
      <c r="M163" s="255"/>
      <c r="N163" s="303"/>
      <c r="O163" s="303"/>
      <c r="P163" s="303"/>
      <c r="Q163" s="303"/>
      <c r="R163" s="303"/>
      <c r="S163" s="258"/>
      <c r="U163" s="260"/>
      <c r="V163" s="303"/>
      <c r="W163" s="303"/>
      <c r="X163" s="303"/>
      <c r="Y163" s="303"/>
      <c r="Z163" s="303"/>
      <c r="AA163" s="303"/>
      <c r="AB163" s="261"/>
      <c r="AU163" s="262" t="s">
        <v>169</v>
      </c>
      <c r="AV163" s="262" t="s">
        <v>112</v>
      </c>
      <c r="AW163" s="259" t="s">
        <v>112</v>
      </c>
      <c r="AX163" s="259" t="s">
        <v>30</v>
      </c>
      <c r="AY163" s="259" t="s">
        <v>72</v>
      </c>
      <c r="AZ163" s="262" t="s">
        <v>162</v>
      </c>
    </row>
    <row r="164" spans="2:66" s="259" customFormat="1" ht="16.5" customHeight="1" x14ac:dyDescent="0.35">
      <c r="B164" s="254"/>
      <c r="C164" s="412"/>
      <c r="D164" s="412"/>
      <c r="E164" s="256" t="s">
        <v>5</v>
      </c>
      <c r="F164" s="477" t="s">
        <v>1494</v>
      </c>
      <c r="G164" s="478"/>
      <c r="H164" s="478"/>
      <c r="I164" s="478"/>
      <c r="J164" s="412"/>
      <c r="K164" s="257">
        <f>639.084-355.75</f>
        <v>283.33399999999995</v>
      </c>
      <c r="L164" s="255"/>
      <c r="M164" s="255"/>
      <c r="N164" s="303"/>
      <c r="O164" s="303"/>
      <c r="P164" s="303"/>
      <c r="Q164" s="303"/>
      <c r="R164" s="303"/>
      <c r="S164" s="258"/>
      <c r="U164" s="260"/>
      <c r="V164" s="303"/>
      <c r="W164" s="303"/>
      <c r="X164" s="303"/>
      <c r="Y164" s="303"/>
      <c r="Z164" s="303"/>
      <c r="AA164" s="303"/>
      <c r="AB164" s="261"/>
      <c r="AU164" s="262" t="s">
        <v>169</v>
      </c>
      <c r="AV164" s="262" t="s">
        <v>112</v>
      </c>
      <c r="AW164" s="259" t="s">
        <v>112</v>
      </c>
      <c r="AX164" s="259" t="s">
        <v>30</v>
      </c>
      <c r="AY164" s="259" t="s">
        <v>72</v>
      </c>
      <c r="AZ164" s="262" t="s">
        <v>162</v>
      </c>
    </row>
    <row r="165" spans="2:66" s="268" customFormat="1" ht="16.5" customHeight="1" x14ac:dyDescent="0.35">
      <c r="B165" s="263"/>
      <c r="C165" s="413"/>
      <c r="D165" s="413"/>
      <c r="E165" s="265" t="s">
        <v>5</v>
      </c>
      <c r="F165" s="479" t="s">
        <v>170</v>
      </c>
      <c r="G165" s="480"/>
      <c r="H165" s="480"/>
      <c r="I165" s="480"/>
      <c r="J165" s="413"/>
      <c r="K165" s="266">
        <f>K163+K164</f>
        <v>332.35399999999993</v>
      </c>
      <c r="L165" s="264"/>
      <c r="M165" s="264"/>
      <c r="N165" s="304"/>
      <c r="O165" s="304"/>
      <c r="P165" s="304"/>
      <c r="Q165" s="304"/>
      <c r="R165" s="304"/>
      <c r="S165" s="267"/>
      <c r="U165" s="269"/>
      <c r="V165" s="304"/>
      <c r="W165" s="304"/>
      <c r="X165" s="304"/>
      <c r="Y165" s="304"/>
      <c r="Z165" s="304"/>
      <c r="AA165" s="304"/>
      <c r="AB165" s="270"/>
      <c r="AU165" s="271" t="s">
        <v>169</v>
      </c>
      <c r="AV165" s="271" t="s">
        <v>112</v>
      </c>
      <c r="AW165" s="268" t="s">
        <v>167</v>
      </c>
      <c r="AX165" s="268" t="s">
        <v>30</v>
      </c>
      <c r="AY165" s="268" t="s">
        <v>78</v>
      </c>
      <c r="AZ165" s="271" t="s">
        <v>162</v>
      </c>
    </row>
    <row r="166" spans="2:66" s="173" customFormat="1" ht="16.5" customHeight="1" x14ac:dyDescent="0.35">
      <c r="B166" s="174"/>
      <c r="C166" s="245">
        <f>C161+1</f>
        <v>11</v>
      </c>
      <c r="D166" s="245" t="s">
        <v>163</v>
      </c>
      <c r="E166" s="246" t="s">
        <v>211</v>
      </c>
      <c r="F166" s="460" t="s">
        <v>212</v>
      </c>
      <c r="G166" s="460"/>
      <c r="H166" s="460"/>
      <c r="I166" s="460"/>
      <c r="J166" s="247" t="s">
        <v>166</v>
      </c>
      <c r="K166" s="248">
        <f>K161</f>
        <v>332.35399999999993</v>
      </c>
      <c r="L166" s="461"/>
      <c r="M166" s="461"/>
      <c r="N166" s="462">
        <f>ROUND(L166*K166,2)</f>
        <v>0</v>
      </c>
      <c r="O166" s="462"/>
      <c r="P166" s="462"/>
      <c r="Q166" s="462"/>
      <c r="R166" s="315" t="s">
        <v>1422</v>
      </c>
      <c r="S166" s="177"/>
      <c r="U166" s="249" t="s">
        <v>5</v>
      </c>
      <c r="V166" s="250" t="s">
        <v>37</v>
      </c>
      <c r="W166" s="251">
        <v>0</v>
      </c>
      <c r="X166" s="251">
        <f>W166*K166</f>
        <v>0</v>
      </c>
      <c r="Y166" s="251">
        <v>0</v>
      </c>
      <c r="Z166" s="251">
        <f>Y166*K166</f>
        <v>0</v>
      </c>
      <c r="AA166" s="251">
        <v>0</v>
      </c>
      <c r="AB166" s="252">
        <f>AA166*K166</f>
        <v>0</v>
      </c>
      <c r="AS166" s="164" t="s">
        <v>167</v>
      </c>
      <c r="AU166" s="164" t="s">
        <v>163</v>
      </c>
      <c r="AV166" s="164" t="s">
        <v>112</v>
      </c>
      <c r="AZ166" s="164" t="s">
        <v>162</v>
      </c>
      <c r="BF166" s="253">
        <f>IF(V166="základní",N166,0)</f>
        <v>0</v>
      </c>
      <c r="BG166" s="253">
        <f>IF(V166="snížená",N166,0)</f>
        <v>0</v>
      </c>
      <c r="BH166" s="253">
        <f>IF(V166="zákl. přenesená",N166,0)</f>
        <v>0</v>
      </c>
      <c r="BI166" s="253">
        <f>IF(V166="sníž. přenesená",N166,0)</f>
        <v>0</v>
      </c>
      <c r="BJ166" s="253">
        <f>IF(V166="nulová",N166,0)</f>
        <v>0</v>
      </c>
      <c r="BK166" s="164" t="s">
        <v>78</v>
      </c>
      <c r="BL166" s="253">
        <f>ROUND(L166*K166,2)</f>
        <v>0</v>
      </c>
      <c r="BM166" s="164" t="s">
        <v>167</v>
      </c>
      <c r="BN166" s="164" t="s">
        <v>213</v>
      </c>
    </row>
    <row r="167" spans="2:66" s="173" customFormat="1" ht="25.5" customHeight="1" x14ac:dyDescent="0.35">
      <c r="B167" s="174"/>
      <c r="C167" s="245">
        <f>C166+1</f>
        <v>12</v>
      </c>
      <c r="D167" s="245" t="s">
        <v>163</v>
      </c>
      <c r="E167" s="246" t="s">
        <v>214</v>
      </c>
      <c r="F167" s="460" t="s">
        <v>215</v>
      </c>
      <c r="G167" s="460"/>
      <c r="H167" s="460"/>
      <c r="I167" s="460"/>
      <c r="J167" s="247" t="s">
        <v>216</v>
      </c>
      <c r="K167" s="248">
        <f>1.55*K166</f>
        <v>515.14869999999985</v>
      </c>
      <c r="L167" s="461"/>
      <c r="M167" s="461"/>
      <c r="N167" s="462">
        <f>ROUND(L167*K167,2)</f>
        <v>0</v>
      </c>
      <c r="O167" s="462"/>
      <c r="P167" s="462"/>
      <c r="Q167" s="462"/>
      <c r="R167" s="315" t="s">
        <v>1422</v>
      </c>
      <c r="S167" s="177"/>
      <c r="U167" s="249" t="s">
        <v>5</v>
      </c>
      <c r="V167" s="250" t="s">
        <v>37</v>
      </c>
      <c r="W167" s="251">
        <v>0</v>
      </c>
      <c r="X167" s="251">
        <f>W167*K167</f>
        <v>0</v>
      </c>
      <c r="Y167" s="251">
        <v>0</v>
      </c>
      <c r="Z167" s="251">
        <f>Y167*K167</f>
        <v>0</v>
      </c>
      <c r="AA167" s="251">
        <v>0</v>
      </c>
      <c r="AB167" s="252">
        <f>AA167*K167</f>
        <v>0</v>
      </c>
      <c r="AS167" s="164" t="s">
        <v>167</v>
      </c>
      <c r="AU167" s="164" t="s">
        <v>163</v>
      </c>
      <c r="AV167" s="164" t="s">
        <v>112</v>
      </c>
      <c r="AZ167" s="164" t="s">
        <v>162</v>
      </c>
      <c r="BF167" s="253">
        <f>IF(V167="základní",N167,0)</f>
        <v>0</v>
      </c>
      <c r="BG167" s="253">
        <f>IF(V167="snížená",N167,0)</f>
        <v>0</v>
      </c>
      <c r="BH167" s="253">
        <f>IF(V167="zákl. přenesená",N167,0)</f>
        <v>0</v>
      </c>
      <c r="BI167" s="253">
        <f>IF(V167="sníž. přenesená",N167,0)</f>
        <v>0</v>
      </c>
      <c r="BJ167" s="253">
        <f>IF(V167="nulová",N167,0)</f>
        <v>0</v>
      </c>
      <c r="BK167" s="164" t="s">
        <v>78</v>
      </c>
      <c r="BL167" s="253">
        <f>ROUND(L167*K167,2)</f>
        <v>0</v>
      </c>
      <c r="BM167" s="164" t="s">
        <v>167</v>
      </c>
      <c r="BN167" s="164" t="s">
        <v>217</v>
      </c>
    </row>
    <row r="168" spans="2:66" s="173" customFormat="1" ht="25.5" customHeight="1" x14ac:dyDescent="0.35">
      <c r="B168" s="174"/>
      <c r="C168" s="245">
        <f t="shared" ref="C168:C169" si="1">C167+1</f>
        <v>13</v>
      </c>
      <c r="D168" s="245" t="s">
        <v>163</v>
      </c>
      <c r="E168" s="246" t="s">
        <v>219</v>
      </c>
      <c r="F168" s="460" t="s">
        <v>220</v>
      </c>
      <c r="G168" s="460"/>
      <c r="H168" s="460"/>
      <c r="I168" s="460"/>
      <c r="J168" s="247" t="s">
        <v>166</v>
      </c>
      <c r="K168" s="248">
        <v>355.75</v>
      </c>
      <c r="L168" s="461"/>
      <c r="M168" s="461"/>
      <c r="N168" s="462">
        <f>ROUND(L168*K168,2)</f>
        <v>0</v>
      </c>
      <c r="O168" s="462"/>
      <c r="P168" s="462"/>
      <c r="Q168" s="462"/>
      <c r="R168" s="315" t="s">
        <v>1422</v>
      </c>
      <c r="S168" s="177"/>
      <c r="U168" s="249" t="s">
        <v>5</v>
      </c>
      <c r="V168" s="250" t="s">
        <v>37</v>
      </c>
      <c r="W168" s="251">
        <v>0</v>
      </c>
      <c r="X168" s="251">
        <f>W168*K168</f>
        <v>0</v>
      </c>
      <c r="Y168" s="251">
        <v>0</v>
      </c>
      <c r="Z168" s="251">
        <f>Y168*K168</f>
        <v>0</v>
      </c>
      <c r="AA168" s="251">
        <v>0</v>
      </c>
      <c r="AB168" s="252">
        <f>AA168*K168</f>
        <v>0</v>
      </c>
      <c r="AS168" s="164" t="s">
        <v>167</v>
      </c>
      <c r="AU168" s="164" t="s">
        <v>163</v>
      </c>
      <c r="AV168" s="164" t="s">
        <v>112</v>
      </c>
      <c r="AZ168" s="164" t="s">
        <v>162</v>
      </c>
      <c r="BF168" s="253">
        <f>IF(V168="základní",N168,0)</f>
        <v>0</v>
      </c>
      <c r="BG168" s="253">
        <f>IF(V168="snížená",N168,0)</f>
        <v>0</v>
      </c>
      <c r="BH168" s="253">
        <f>IF(V168="zákl. přenesená",N168,0)</f>
        <v>0</v>
      </c>
      <c r="BI168" s="253">
        <f>IF(V168="sníž. přenesená",N168,0)</f>
        <v>0</v>
      </c>
      <c r="BJ168" s="253">
        <f>IF(V168="nulová",N168,0)</f>
        <v>0</v>
      </c>
      <c r="BK168" s="164" t="s">
        <v>78</v>
      </c>
      <c r="BL168" s="253">
        <f>ROUND(L168*K168,2)</f>
        <v>0</v>
      </c>
      <c r="BM168" s="164" t="s">
        <v>167</v>
      </c>
      <c r="BN168" s="164" t="s">
        <v>221</v>
      </c>
    </row>
    <row r="169" spans="2:66" s="173" customFormat="1" ht="25.5" customHeight="1" x14ac:dyDescent="0.35">
      <c r="B169" s="174"/>
      <c r="C169" s="245">
        <f t="shared" si="1"/>
        <v>14</v>
      </c>
      <c r="D169" s="245" t="s">
        <v>163</v>
      </c>
      <c r="E169" s="246" t="s">
        <v>222</v>
      </c>
      <c r="F169" s="460" t="s">
        <v>223</v>
      </c>
      <c r="G169" s="460"/>
      <c r="H169" s="460"/>
      <c r="I169" s="460"/>
      <c r="J169" s="247" t="s">
        <v>166</v>
      </c>
      <c r="K169" s="248">
        <v>97.48</v>
      </c>
      <c r="L169" s="461"/>
      <c r="M169" s="461"/>
      <c r="N169" s="462">
        <f>ROUND(L169*K169,2)</f>
        <v>0</v>
      </c>
      <c r="O169" s="462"/>
      <c r="P169" s="462"/>
      <c r="Q169" s="462"/>
      <c r="R169" s="315" t="s">
        <v>1422</v>
      </c>
      <c r="S169" s="177"/>
      <c r="U169" s="249" t="s">
        <v>5</v>
      </c>
      <c r="V169" s="250" t="s">
        <v>37</v>
      </c>
      <c r="W169" s="251">
        <v>0</v>
      </c>
      <c r="X169" s="251">
        <f>W169*K169</f>
        <v>0</v>
      </c>
      <c r="Y169" s="251">
        <v>0</v>
      </c>
      <c r="Z169" s="251">
        <f>Y169*K169</f>
        <v>0</v>
      </c>
      <c r="AA169" s="251">
        <v>0</v>
      </c>
      <c r="AB169" s="252">
        <f>AA169*K169</f>
        <v>0</v>
      </c>
      <c r="AS169" s="164" t="s">
        <v>167</v>
      </c>
      <c r="AU169" s="164" t="s">
        <v>163</v>
      </c>
      <c r="AV169" s="164" t="s">
        <v>112</v>
      </c>
      <c r="AZ169" s="164" t="s">
        <v>162</v>
      </c>
      <c r="BF169" s="253">
        <f>IF(V169="základní",N169,0)</f>
        <v>0</v>
      </c>
      <c r="BG169" s="253">
        <f>IF(V169="snížená",N169,0)</f>
        <v>0</v>
      </c>
      <c r="BH169" s="253">
        <f>IF(V169="zákl. přenesená",N169,0)</f>
        <v>0</v>
      </c>
      <c r="BI169" s="253">
        <f>IF(V169="sníž. přenesená",N169,0)</f>
        <v>0</v>
      </c>
      <c r="BJ169" s="253">
        <f>IF(V169="nulová",N169,0)</f>
        <v>0</v>
      </c>
      <c r="BK169" s="164" t="s">
        <v>78</v>
      </c>
      <c r="BL169" s="253">
        <f>ROUND(L169*K169,2)</f>
        <v>0</v>
      </c>
      <c r="BM169" s="164" t="s">
        <v>167</v>
      </c>
      <c r="BN169" s="164" t="s">
        <v>224</v>
      </c>
    </row>
    <row r="170" spans="2:66" s="173" customFormat="1" ht="25.5" customHeight="1" x14ac:dyDescent="0.35">
      <c r="B170" s="174"/>
      <c r="C170" s="245">
        <f>C169+1</f>
        <v>15</v>
      </c>
      <c r="D170" s="245" t="s">
        <v>163</v>
      </c>
      <c r="E170" s="246" t="s">
        <v>225</v>
      </c>
      <c r="F170" s="499" t="s">
        <v>226</v>
      </c>
      <c r="G170" s="500"/>
      <c r="H170" s="500"/>
      <c r="I170" s="501"/>
      <c r="J170" s="247" t="s">
        <v>227</v>
      </c>
      <c r="K170" s="248">
        <v>504.93799999999999</v>
      </c>
      <c r="L170" s="512"/>
      <c r="M170" s="513"/>
      <c r="N170" s="502">
        <f>ROUND(L170*K170,2)</f>
        <v>0</v>
      </c>
      <c r="O170" s="503"/>
      <c r="P170" s="503"/>
      <c r="Q170" s="504"/>
      <c r="R170" s="315" t="s">
        <v>1422</v>
      </c>
      <c r="S170" s="177"/>
      <c r="U170" s="249" t="s">
        <v>5</v>
      </c>
      <c r="V170" s="250" t="s">
        <v>37</v>
      </c>
      <c r="W170" s="251">
        <v>0</v>
      </c>
      <c r="X170" s="251">
        <f>W170*K170</f>
        <v>0</v>
      </c>
      <c r="Y170" s="251">
        <v>0</v>
      </c>
      <c r="Z170" s="251">
        <f>Y170*K170</f>
        <v>0</v>
      </c>
      <c r="AA170" s="251">
        <v>0</v>
      </c>
      <c r="AB170" s="252">
        <f>AA170*K170</f>
        <v>0</v>
      </c>
      <c r="AS170" s="164" t="s">
        <v>167</v>
      </c>
      <c r="AU170" s="164" t="s">
        <v>163</v>
      </c>
      <c r="AV170" s="164" t="s">
        <v>112</v>
      </c>
      <c r="AZ170" s="164" t="s">
        <v>162</v>
      </c>
      <c r="BF170" s="253">
        <f>IF(V170="základní",N170,0)</f>
        <v>0</v>
      </c>
      <c r="BG170" s="253">
        <f>IF(V170="snížená",N170,0)</f>
        <v>0</v>
      </c>
      <c r="BH170" s="253">
        <f>IF(V170="zákl. přenesená",N170,0)</f>
        <v>0</v>
      </c>
      <c r="BI170" s="253">
        <f>IF(V170="sníž. přenesená",N170,0)</f>
        <v>0</v>
      </c>
      <c r="BJ170" s="253">
        <f>IF(V170="nulová",N170,0)</f>
        <v>0</v>
      </c>
      <c r="BK170" s="164" t="s">
        <v>78</v>
      </c>
      <c r="BL170" s="253">
        <f>ROUND(L170*K170,2)</f>
        <v>0</v>
      </c>
      <c r="BM170" s="164" t="s">
        <v>167</v>
      </c>
      <c r="BN170" s="164" t="s">
        <v>228</v>
      </c>
    </row>
    <row r="171" spans="2:66" s="275" customFormat="1" ht="16.5" customHeight="1" x14ac:dyDescent="0.35">
      <c r="B171" s="272"/>
      <c r="C171" s="414"/>
      <c r="D171" s="414"/>
      <c r="E171" s="415" t="s">
        <v>5</v>
      </c>
      <c r="F171" s="491" t="s">
        <v>229</v>
      </c>
      <c r="G171" s="492"/>
      <c r="H171" s="492"/>
      <c r="I171" s="492"/>
      <c r="J171" s="414"/>
      <c r="K171" s="415" t="s">
        <v>5</v>
      </c>
      <c r="L171" s="273"/>
      <c r="M171" s="273"/>
      <c r="N171" s="306"/>
      <c r="O171" s="306"/>
      <c r="P171" s="306"/>
      <c r="Q171" s="306"/>
      <c r="R171" s="306"/>
      <c r="S171" s="274"/>
      <c r="U171" s="276"/>
      <c r="V171" s="306"/>
      <c r="W171" s="306"/>
      <c r="X171" s="306"/>
      <c r="Y171" s="306"/>
      <c r="Z171" s="306"/>
      <c r="AA171" s="306"/>
      <c r="AB171" s="277"/>
      <c r="AU171" s="278" t="s">
        <v>169</v>
      </c>
      <c r="AV171" s="278" t="s">
        <v>112</v>
      </c>
      <c r="AW171" s="275" t="s">
        <v>78</v>
      </c>
      <c r="AX171" s="275" t="s">
        <v>30</v>
      </c>
      <c r="AY171" s="275" t="s">
        <v>72</v>
      </c>
      <c r="AZ171" s="278" t="s">
        <v>162</v>
      </c>
    </row>
    <row r="172" spans="2:66" s="259" customFormat="1" ht="16.5" customHeight="1" x14ac:dyDescent="0.35">
      <c r="B172" s="254"/>
      <c r="C172" s="412"/>
      <c r="D172" s="412"/>
      <c r="E172" s="256" t="s">
        <v>5</v>
      </c>
      <c r="F172" s="477" t="s">
        <v>230</v>
      </c>
      <c r="G172" s="478"/>
      <c r="H172" s="478"/>
      <c r="I172" s="478"/>
      <c r="J172" s="412"/>
      <c r="K172" s="257">
        <v>482.83800000000002</v>
      </c>
      <c r="L172" s="255"/>
      <c r="M172" s="255"/>
      <c r="N172" s="303"/>
      <c r="O172" s="303"/>
      <c r="P172" s="303"/>
      <c r="Q172" s="303"/>
      <c r="R172" s="303"/>
      <c r="S172" s="258"/>
      <c r="U172" s="260"/>
      <c r="V172" s="303"/>
      <c r="W172" s="303"/>
      <c r="X172" s="303"/>
      <c r="Y172" s="303"/>
      <c r="Z172" s="303"/>
      <c r="AA172" s="303"/>
      <c r="AB172" s="261"/>
      <c r="AU172" s="262" t="s">
        <v>169</v>
      </c>
      <c r="AV172" s="262" t="s">
        <v>112</v>
      </c>
      <c r="AW172" s="259" t="s">
        <v>112</v>
      </c>
      <c r="AX172" s="259" t="s">
        <v>30</v>
      </c>
      <c r="AY172" s="259" t="s">
        <v>72</v>
      </c>
      <c r="AZ172" s="262" t="s">
        <v>162</v>
      </c>
    </row>
    <row r="173" spans="2:66" s="275" customFormat="1" ht="25.5" customHeight="1" x14ac:dyDescent="0.35">
      <c r="B173" s="272"/>
      <c r="C173" s="414"/>
      <c r="D173" s="414"/>
      <c r="E173" s="415" t="s">
        <v>5</v>
      </c>
      <c r="F173" s="493" t="s">
        <v>231</v>
      </c>
      <c r="G173" s="494"/>
      <c r="H173" s="494"/>
      <c r="I173" s="494"/>
      <c r="J173" s="414"/>
      <c r="K173" s="415" t="s">
        <v>5</v>
      </c>
      <c r="L173" s="273"/>
      <c r="M173" s="273"/>
      <c r="N173" s="306"/>
      <c r="O173" s="306"/>
      <c r="P173" s="306"/>
      <c r="Q173" s="306"/>
      <c r="R173" s="306"/>
      <c r="S173" s="274"/>
      <c r="U173" s="276"/>
      <c r="V173" s="306"/>
      <c r="W173" s="306"/>
      <c r="X173" s="306"/>
      <c r="Y173" s="306"/>
      <c r="Z173" s="306"/>
      <c r="AA173" s="306"/>
      <c r="AB173" s="277"/>
      <c r="AU173" s="278" t="s">
        <v>169</v>
      </c>
      <c r="AV173" s="278" t="s">
        <v>112</v>
      </c>
      <c r="AW173" s="275" t="s">
        <v>78</v>
      </c>
      <c r="AX173" s="275" t="s">
        <v>30</v>
      </c>
      <c r="AY173" s="275" t="s">
        <v>72</v>
      </c>
      <c r="AZ173" s="278" t="s">
        <v>162</v>
      </c>
    </row>
    <row r="174" spans="2:66" s="259" customFormat="1" ht="16.5" customHeight="1" x14ac:dyDescent="0.35">
      <c r="B174" s="254"/>
      <c r="C174" s="412"/>
      <c r="D174" s="412"/>
      <c r="E174" s="256" t="s">
        <v>5</v>
      </c>
      <c r="F174" s="477" t="s">
        <v>232</v>
      </c>
      <c r="G174" s="478"/>
      <c r="H174" s="478"/>
      <c r="I174" s="478"/>
      <c r="J174" s="412"/>
      <c r="K174" s="257">
        <v>22.1</v>
      </c>
      <c r="L174" s="255"/>
      <c r="M174" s="255"/>
      <c r="N174" s="303"/>
      <c r="O174" s="303"/>
      <c r="P174" s="303"/>
      <c r="Q174" s="303"/>
      <c r="R174" s="303"/>
      <c r="S174" s="258"/>
      <c r="U174" s="260"/>
      <c r="V174" s="303"/>
      <c r="W174" s="303"/>
      <c r="X174" s="303"/>
      <c r="Y174" s="303"/>
      <c r="Z174" s="303"/>
      <c r="AA174" s="303"/>
      <c r="AB174" s="261"/>
      <c r="AU174" s="262" t="s">
        <v>169</v>
      </c>
      <c r="AV174" s="262" t="s">
        <v>112</v>
      </c>
      <c r="AW174" s="259" t="s">
        <v>112</v>
      </c>
      <c r="AX174" s="259" t="s">
        <v>30</v>
      </c>
      <c r="AY174" s="259" t="s">
        <v>72</v>
      </c>
      <c r="AZ174" s="262" t="s">
        <v>162</v>
      </c>
    </row>
    <row r="175" spans="2:66" s="268" customFormat="1" ht="16.5" customHeight="1" x14ac:dyDescent="0.35">
      <c r="B175" s="263"/>
      <c r="C175" s="413"/>
      <c r="D175" s="413"/>
      <c r="E175" s="265" t="s">
        <v>5</v>
      </c>
      <c r="F175" s="479" t="s">
        <v>170</v>
      </c>
      <c r="G175" s="480"/>
      <c r="H175" s="480"/>
      <c r="I175" s="480"/>
      <c r="J175" s="413"/>
      <c r="K175" s="266">
        <v>504.93799999999999</v>
      </c>
      <c r="L175" s="264"/>
      <c r="M175" s="264"/>
      <c r="N175" s="304"/>
      <c r="O175" s="304"/>
      <c r="P175" s="304"/>
      <c r="Q175" s="304"/>
      <c r="R175" s="304"/>
      <c r="S175" s="267"/>
      <c r="U175" s="269"/>
      <c r="V175" s="304"/>
      <c r="W175" s="304"/>
      <c r="X175" s="304"/>
      <c r="Y175" s="304"/>
      <c r="Z175" s="304"/>
      <c r="AA175" s="304"/>
      <c r="AB175" s="270"/>
      <c r="AU175" s="271" t="s">
        <v>169</v>
      </c>
      <c r="AV175" s="271" t="s">
        <v>112</v>
      </c>
      <c r="AW175" s="268" t="s">
        <v>167</v>
      </c>
      <c r="AX175" s="268" t="s">
        <v>30</v>
      </c>
      <c r="AY175" s="268" t="s">
        <v>78</v>
      </c>
      <c r="AZ175" s="271" t="s">
        <v>162</v>
      </c>
    </row>
    <row r="176" spans="2:66" s="173" customFormat="1" ht="25.5" customHeight="1" x14ac:dyDescent="0.35">
      <c r="B176" s="174"/>
      <c r="C176" s="410">
        <f>C170+1</f>
        <v>16</v>
      </c>
      <c r="D176" s="245" t="s">
        <v>163</v>
      </c>
      <c r="E176" s="246" t="s">
        <v>1512</v>
      </c>
      <c r="F176" s="460" t="s">
        <v>1513</v>
      </c>
      <c r="G176" s="460"/>
      <c r="H176" s="460"/>
      <c r="I176" s="460"/>
      <c r="J176" s="247" t="s">
        <v>166</v>
      </c>
      <c r="K176" s="248">
        <v>120.077</v>
      </c>
      <c r="L176" s="461"/>
      <c r="M176" s="461"/>
      <c r="N176" s="462">
        <f>ROUND(L176*K176,2)</f>
        <v>0</v>
      </c>
      <c r="O176" s="462"/>
      <c r="P176" s="462"/>
      <c r="Q176" s="462"/>
      <c r="R176" s="315" t="s">
        <v>1422</v>
      </c>
      <c r="S176" s="177"/>
      <c r="U176" s="249" t="s">
        <v>5</v>
      </c>
      <c r="V176" s="250" t="s">
        <v>37</v>
      </c>
      <c r="W176" s="251">
        <v>0</v>
      </c>
      <c r="X176" s="251">
        <f>W176*K176</f>
        <v>0</v>
      </c>
      <c r="Y176" s="251">
        <v>0</v>
      </c>
      <c r="Z176" s="251">
        <f>Y176*K176</f>
        <v>0</v>
      </c>
      <c r="AA176" s="251">
        <v>0</v>
      </c>
      <c r="AB176" s="252">
        <f>AA176*K176</f>
        <v>0</v>
      </c>
      <c r="AS176" s="164" t="s">
        <v>167</v>
      </c>
      <c r="AU176" s="164" t="s">
        <v>163</v>
      </c>
      <c r="AV176" s="164" t="s">
        <v>112</v>
      </c>
      <c r="AZ176" s="164" t="s">
        <v>162</v>
      </c>
      <c r="BF176" s="253">
        <f>IF(V176="základní",N176,0)</f>
        <v>0</v>
      </c>
      <c r="BG176" s="253">
        <f>IF(V176="snížená",N176,0)</f>
        <v>0</v>
      </c>
      <c r="BH176" s="253">
        <f>IF(V176="zákl. přenesená",N176,0)</f>
        <v>0</v>
      </c>
      <c r="BI176" s="253">
        <f>IF(V176="sníž. přenesená",N176,0)</f>
        <v>0</v>
      </c>
      <c r="BJ176" s="253">
        <f>IF(V176="nulová",N176,0)</f>
        <v>0</v>
      </c>
      <c r="BK176" s="164" t="s">
        <v>78</v>
      </c>
      <c r="BL176" s="253">
        <f>ROUND(L176*K176,2)</f>
        <v>0</v>
      </c>
      <c r="BM176" s="164" t="s">
        <v>167</v>
      </c>
      <c r="BN176" s="164" t="s">
        <v>228</v>
      </c>
    </row>
    <row r="177" spans="2:66" s="275" customFormat="1" ht="16.5" customHeight="1" x14ac:dyDescent="0.35">
      <c r="B177" s="272"/>
      <c r="C177" s="414"/>
      <c r="D177" s="414"/>
      <c r="E177" s="415" t="s">
        <v>5</v>
      </c>
      <c r="F177" s="491" t="s">
        <v>1514</v>
      </c>
      <c r="G177" s="492"/>
      <c r="H177" s="492"/>
      <c r="I177" s="492"/>
      <c r="J177" s="414"/>
      <c r="K177" s="415" t="s">
        <v>5</v>
      </c>
      <c r="L177" s="408"/>
      <c r="M177" s="408"/>
      <c r="N177" s="408"/>
      <c r="O177" s="408"/>
      <c r="P177" s="408"/>
      <c r="Q177" s="408"/>
      <c r="R177" s="408"/>
      <c r="S177" s="274"/>
      <c r="U177" s="276"/>
      <c r="V177" s="408"/>
      <c r="W177" s="408"/>
      <c r="X177" s="408"/>
      <c r="Y177" s="408"/>
      <c r="Z177" s="408"/>
      <c r="AA177" s="408"/>
      <c r="AB177" s="277"/>
      <c r="AU177" s="278" t="s">
        <v>169</v>
      </c>
      <c r="AV177" s="278" t="s">
        <v>112</v>
      </c>
      <c r="AW177" s="275" t="s">
        <v>78</v>
      </c>
      <c r="AX177" s="275" t="s">
        <v>30</v>
      </c>
      <c r="AY177" s="275" t="s">
        <v>72</v>
      </c>
      <c r="AZ177" s="278" t="s">
        <v>162</v>
      </c>
    </row>
    <row r="178" spans="2:66" s="275" customFormat="1" ht="16.5" customHeight="1" x14ac:dyDescent="0.35">
      <c r="B178" s="272"/>
      <c r="C178" s="414"/>
      <c r="D178" s="414"/>
      <c r="E178" s="415" t="s">
        <v>5</v>
      </c>
      <c r="F178" s="477" t="s">
        <v>1515</v>
      </c>
      <c r="G178" s="478"/>
      <c r="H178" s="478"/>
      <c r="I178" s="478"/>
      <c r="J178" s="414"/>
      <c r="K178" s="418">
        <v>58.966000000000001</v>
      </c>
      <c r="L178" s="408"/>
      <c r="M178" s="408"/>
      <c r="N178" s="408"/>
      <c r="O178" s="408"/>
      <c r="P178" s="408"/>
      <c r="Q178" s="408"/>
      <c r="R178" s="408"/>
      <c r="S178" s="274"/>
      <c r="U178" s="276"/>
      <c r="V178" s="408"/>
      <c r="W178" s="408"/>
      <c r="X178" s="408"/>
      <c r="Y178" s="408"/>
      <c r="Z178" s="408"/>
      <c r="AA178" s="408"/>
      <c r="AB178" s="277"/>
      <c r="AU178" s="278" t="s">
        <v>169</v>
      </c>
      <c r="AV178" s="278" t="s">
        <v>112</v>
      </c>
      <c r="AW178" s="275" t="s">
        <v>78</v>
      </c>
      <c r="AX178" s="275" t="s">
        <v>30</v>
      </c>
      <c r="AY178" s="275" t="s">
        <v>72</v>
      </c>
      <c r="AZ178" s="278" t="s">
        <v>162</v>
      </c>
    </row>
    <row r="179" spans="2:66" s="275" customFormat="1" ht="16.5" customHeight="1" x14ac:dyDescent="0.35">
      <c r="B179" s="272"/>
      <c r="C179" s="414"/>
      <c r="D179" s="414"/>
      <c r="E179" s="415" t="s">
        <v>5</v>
      </c>
      <c r="F179" s="477" t="s">
        <v>1516</v>
      </c>
      <c r="G179" s="478"/>
      <c r="H179" s="478"/>
      <c r="I179" s="478"/>
      <c r="J179" s="414"/>
      <c r="K179" s="418">
        <v>22.652999999999999</v>
      </c>
      <c r="L179" s="408"/>
      <c r="M179" s="408"/>
      <c r="N179" s="408"/>
      <c r="O179" s="408"/>
      <c r="P179" s="408"/>
      <c r="Q179" s="408"/>
      <c r="R179" s="408"/>
      <c r="S179" s="274"/>
      <c r="U179" s="276"/>
      <c r="V179" s="408"/>
      <c r="W179" s="408"/>
      <c r="X179" s="408"/>
      <c r="Y179" s="408"/>
      <c r="Z179" s="408"/>
      <c r="AA179" s="408"/>
      <c r="AB179" s="277"/>
      <c r="AU179" s="278" t="s">
        <v>169</v>
      </c>
      <c r="AV179" s="278" t="s">
        <v>112</v>
      </c>
      <c r="AW179" s="275" t="s">
        <v>78</v>
      </c>
      <c r="AX179" s="275" t="s">
        <v>30</v>
      </c>
      <c r="AY179" s="275" t="s">
        <v>72</v>
      </c>
      <c r="AZ179" s="278" t="s">
        <v>162</v>
      </c>
    </row>
    <row r="180" spans="2:66" s="275" customFormat="1" ht="16.5" customHeight="1" x14ac:dyDescent="0.35">
      <c r="B180" s="272"/>
      <c r="C180" s="414"/>
      <c r="D180" s="414"/>
      <c r="E180" s="415" t="s">
        <v>5</v>
      </c>
      <c r="F180" s="477" t="s">
        <v>1517</v>
      </c>
      <c r="G180" s="478"/>
      <c r="H180" s="478"/>
      <c r="I180" s="478"/>
      <c r="J180" s="414"/>
      <c r="K180" s="418">
        <v>23.18</v>
      </c>
      <c r="L180" s="408"/>
      <c r="M180" s="408"/>
      <c r="N180" s="408"/>
      <c r="O180" s="408"/>
      <c r="P180" s="408"/>
      <c r="Q180" s="408"/>
      <c r="R180" s="408"/>
      <c r="S180" s="274"/>
      <c r="U180" s="276"/>
      <c r="V180" s="408"/>
      <c r="W180" s="408"/>
      <c r="X180" s="408"/>
      <c r="Y180" s="408"/>
      <c r="Z180" s="408"/>
      <c r="AA180" s="408"/>
      <c r="AB180" s="277"/>
      <c r="AU180" s="278" t="s">
        <v>169</v>
      </c>
      <c r="AV180" s="278" t="s">
        <v>112</v>
      </c>
      <c r="AW180" s="275" t="s">
        <v>78</v>
      </c>
      <c r="AX180" s="275" t="s">
        <v>30</v>
      </c>
      <c r="AY180" s="275" t="s">
        <v>72</v>
      </c>
      <c r="AZ180" s="278" t="s">
        <v>162</v>
      </c>
    </row>
    <row r="181" spans="2:66" s="275" customFormat="1" ht="16.5" customHeight="1" x14ac:dyDescent="0.35">
      <c r="B181" s="272"/>
      <c r="C181" s="414"/>
      <c r="D181" s="414"/>
      <c r="E181" s="415" t="s">
        <v>5</v>
      </c>
      <c r="F181" s="477" t="s">
        <v>1518</v>
      </c>
      <c r="G181" s="478"/>
      <c r="H181" s="478"/>
      <c r="I181" s="478"/>
      <c r="J181" s="414"/>
      <c r="K181" s="418">
        <v>15.278</v>
      </c>
      <c r="L181" s="408"/>
      <c r="M181" s="408"/>
      <c r="N181" s="408"/>
      <c r="O181" s="408"/>
      <c r="P181" s="408"/>
      <c r="Q181" s="408"/>
      <c r="R181" s="408"/>
      <c r="S181" s="274"/>
      <c r="U181" s="276"/>
      <c r="V181" s="408"/>
      <c r="W181" s="408"/>
      <c r="X181" s="408"/>
      <c r="Y181" s="408"/>
      <c r="Z181" s="408"/>
      <c r="AA181" s="408"/>
      <c r="AB181" s="277"/>
      <c r="AU181" s="278" t="s">
        <v>169</v>
      </c>
      <c r="AV181" s="278" t="s">
        <v>112</v>
      </c>
      <c r="AW181" s="275" t="s">
        <v>78</v>
      </c>
      <c r="AX181" s="275" t="s">
        <v>30</v>
      </c>
      <c r="AY181" s="275" t="s">
        <v>72</v>
      </c>
      <c r="AZ181" s="278" t="s">
        <v>162</v>
      </c>
    </row>
    <row r="182" spans="2:66" s="275" customFormat="1" ht="16.5" customHeight="1" x14ac:dyDescent="0.35">
      <c r="B182" s="272"/>
      <c r="C182" s="414"/>
      <c r="D182" s="414"/>
      <c r="E182" s="415" t="s">
        <v>5</v>
      </c>
      <c r="F182" s="479" t="s">
        <v>170</v>
      </c>
      <c r="G182" s="480"/>
      <c r="H182" s="480"/>
      <c r="I182" s="480"/>
      <c r="J182" s="414"/>
      <c r="K182" s="419">
        <v>120.077</v>
      </c>
      <c r="L182" s="408"/>
      <c r="M182" s="408"/>
      <c r="N182" s="408"/>
      <c r="O182" s="408"/>
      <c r="P182" s="408"/>
      <c r="Q182" s="408"/>
      <c r="R182" s="408"/>
      <c r="S182" s="274"/>
      <c r="U182" s="276"/>
      <c r="V182" s="408"/>
      <c r="W182" s="408"/>
      <c r="X182" s="408"/>
      <c r="Y182" s="408"/>
      <c r="Z182" s="408"/>
      <c r="AA182" s="408"/>
      <c r="AB182" s="277"/>
      <c r="AU182" s="278" t="s">
        <v>169</v>
      </c>
      <c r="AV182" s="278" t="s">
        <v>112</v>
      </c>
      <c r="AW182" s="275" t="s">
        <v>78</v>
      </c>
      <c r="AX182" s="275" t="s">
        <v>30</v>
      </c>
      <c r="AY182" s="275" t="s">
        <v>72</v>
      </c>
      <c r="AZ182" s="278" t="s">
        <v>162</v>
      </c>
    </row>
    <row r="183" spans="2:66" s="173" customFormat="1" ht="40.5" customHeight="1" x14ac:dyDescent="0.35">
      <c r="B183" s="174"/>
      <c r="C183" s="410">
        <f>C176+1</f>
        <v>17</v>
      </c>
      <c r="D183" s="245" t="s">
        <v>163</v>
      </c>
      <c r="E183" s="246" t="s">
        <v>1519</v>
      </c>
      <c r="F183" s="460" t="s">
        <v>1520</v>
      </c>
      <c r="G183" s="460"/>
      <c r="H183" s="460"/>
      <c r="I183" s="460"/>
      <c r="J183" s="247" t="s">
        <v>166</v>
      </c>
      <c r="K183" s="248">
        <v>120.077</v>
      </c>
      <c r="L183" s="461"/>
      <c r="M183" s="461"/>
      <c r="N183" s="462">
        <f>ROUND(L183*K183,2)</f>
        <v>0</v>
      </c>
      <c r="O183" s="462"/>
      <c r="P183" s="462"/>
      <c r="Q183" s="462"/>
      <c r="R183" s="315" t="s">
        <v>1422</v>
      </c>
      <c r="S183" s="177"/>
      <c r="U183" s="249" t="s">
        <v>5</v>
      </c>
      <c r="V183" s="250" t="s">
        <v>37</v>
      </c>
      <c r="W183" s="251">
        <v>0</v>
      </c>
      <c r="X183" s="251">
        <f>W183*K183</f>
        <v>0</v>
      </c>
      <c r="Y183" s="251">
        <v>0</v>
      </c>
      <c r="Z183" s="251">
        <f>Y183*K183</f>
        <v>0</v>
      </c>
      <c r="AA183" s="251">
        <v>0</v>
      </c>
      <c r="AB183" s="252">
        <f>AA183*K183</f>
        <v>0</v>
      </c>
      <c r="AS183" s="164" t="s">
        <v>167</v>
      </c>
      <c r="AU183" s="164" t="s">
        <v>163</v>
      </c>
      <c r="AV183" s="164" t="s">
        <v>112</v>
      </c>
      <c r="AZ183" s="164" t="s">
        <v>162</v>
      </c>
      <c r="BF183" s="253">
        <f>IF(V183="základní",N183,0)</f>
        <v>0</v>
      </c>
      <c r="BG183" s="253">
        <f>IF(V183="snížená",N183,0)</f>
        <v>0</v>
      </c>
      <c r="BH183" s="253">
        <f>IF(V183="zákl. přenesená",N183,0)</f>
        <v>0</v>
      </c>
      <c r="BI183" s="253">
        <f>IF(V183="sníž. přenesená",N183,0)</f>
        <v>0</v>
      </c>
      <c r="BJ183" s="253">
        <f>IF(V183="nulová",N183,0)</f>
        <v>0</v>
      </c>
      <c r="BK183" s="164" t="s">
        <v>78</v>
      </c>
      <c r="BL183" s="253">
        <f>ROUND(L183*K183,2)</f>
        <v>0</v>
      </c>
      <c r="BM183" s="164" t="s">
        <v>167</v>
      </c>
      <c r="BN183" s="164" t="s">
        <v>228</v>
      </c>
    </row>
    <row r="184" spans="2:66" s="173" customFormat="1" ht="25.5" customHeight="1" x14ac:dyDescent="0.35">
      <c r="B184" s="174"/>
      <c r="C184" s="410">
        <f>C183+1</f>
        <v>18</v>
      </c>
      <c r="D184" s="245" t="s">
        <v>163</v>
      </c>
      <c r="E184" s="246" t="s">
        <v>191</v>
      </c>
      <c r="F184" s="460" t="s">
        <v>1521</v>
      </c>
      <c r="G184" s="460"/>
      <c r="H184" s="460"/>
      <c r="I184" s="460"/>
      <c r="J184" s="247" t="s">
        <v>166</v>
      </c>
      <c r="K184" s="248">
        <v>42.753</v>
      </c>
      <c r="L184" s="461"/>
      <c r="M184" s="461"/>
      <c r="N184" s="462">
        <f>ROUND(L184*K184,2)</f>
        <v>0</v>
      </c>
      <c r="O184" s="462"/>
      <c r="P184" s="462"/>
      <c r="Q184" s="462"/>
      <c r="R184" s="315" t="s">
        <v>1422</v>
      </c>
      <c r="S184" s="177"/>
      <c r="U184" s="249" t="s">
        <v>5</v>
      </c>
      <c r="V184" s="250" t="s">
        <v>37</v>
      </c>
      <c r="W184" s="251">
        <v>0</v>
      </c>
      <c r="X184" s="251">
        <f>W184*K184</f>
        <v>0</v>
      </c>
      <c r="Y184" s="251">
        <v>0</v>
      </c>
      <c r="Z184" s="251">
        <f>Y184*K184</f>
        <v>0</v>
      </c>
      <c r="AA184" s="251">
        <v>0</v>
      </c>
      <c r="AB184" s="252">
        <f>AA184*K184</f>
        <v>0</v>
      </c>
      <c r="AS184" s="164" t="s">
        <v>167</v>
      </c>
      <c r="AU184" s="164" t="s">
        <v>163</v>
      </c>
      <c r="AV184" s="164" t="s">
        <v>112</v>
      </c>
      <c r="AZ184" s="164" t="s">
        <v>162</v>
      </c>
      <c r="BF184" s="253">
        <f>IF(V184="základní",N184,0)</f>
        <v>0</v>
      </c>
      <c r="BG184" s="253">
        <f>IF(V184="snížená",N184,0)</f>
        <v>0</v>
      </c>
      <c r="BH184" s="253">
        <f>IF(V184="zákl. přenesená",N184,0)</f>
        <v>0</v>
      </c>
      <c r="BI184" s="253">
        <f>IF(V184="sníž. přenesená",N184,0)</f>
        <v>0</v>
      </c>
      <c r="BJ184" s="253">
        <f>IF(V184="nulová",N184,0)</f>
        <v>0</v>
      </c>
      <c r="BK184" s="164" t="s">
        <v>78</v>
      </c>
      <c r="BL184" s="253">
        <f>ROUND(L184*K184,2)</f>
        <v>0</v>
      </c>
      <c r="BM184" s="164" t="s">
        <v>167</v>
      </c>
      <c r="BN184" s="164" t="s">
        <v>228</v>
      </c>
    </row>
    <row r="185" spans="2:66" s="275" customFormat="1" ht="16.5" customHeight="1" x14ac:dyDescent="0.35">
      <c r="B185" s="272"/>
      <c r="C185" s="414"/>
      <c r="D185" s="414"/>
      <c r="E185" s="415" t="s">
        <v>5</v>
      </c>
      <c r="F185" s="491" t="s">
        <v>1522</v>
      </c>
      <c r="G185" s="492"/>
      <c r="H185" s="492"/>
      <c r="I185" s="492"/>
      <c r="J185" s="414"/>
      <c r="K185" s="415" t="s">
        <v>5</v>
      </c>
      <c r="L185" s="408"/>
      <c r="M185" s="408"/>
      <c r="N185" s="408"/>
      <c r="O185" s="408"/>
      <c r="P185" s="408"/>
      <c r="Q185" s="408"/>
      <c r="R185" s="408"/>
      <c r="S185" s="274"/>
      <c r="U185" s="276"/>
      <c r="V185" s="408"/>
      <c r="W185" s="408"/>
      <c r="X185" s="408"/>
      <c r="Y185" s="408"/>
      <c r="Z185" s="408"/>
      <c r="AA185" s="408"/>
      <c r="AB185" s="277"/>
      <c r="AU185" s="278" t="s">
        <v>169</v>
      </c>
      <c r="AV185" s="278" t="s">
        <v>112</v>
      </c>
      <c r="AW185" s="275" t="s">
        <v>78</v>
      </c>
      <c r="AX185" s="275" t="s">
        <v>30</v>
      </c>
      <c r="AY185" s="275" t="s">
        <v>72</v>
      </c>
      <c r="AZ185" s="278" t="s">
        <v>162</v>
      </c>
    </row>
    <row r="186" spans="2:66" s="275" customFormat="1" ht="16.5" customHeight="1" x14ac:dyDescent="0.35">
      <c r="B186" s="272"/>
      <c r="C186" s="414"/>
      <c r="D186" s="414"/>
      <c r="E186" s="415" t="s">
        <v>5</v>
      </c>
      <c r="F186" s="477">
        <v>42.753</v>
      </c>
      <c r="G186" s="478"/>
      <c r="H186" s="478"/>
      <c r="I186" s="478"/>
      <c r="J186" s="414"/>
      <c r="K186" s="418">
        <v>42.753</v>
      </c>
      <c r="L186" s="408"/>
      <c r="M186" s="408"/>
      <c r="N186" s="408"/>
      <c r="O186" s="408"/>
      <c r="P186" s="408"/>
      <c r="Q186" s="408"/>
      <c r="R186" s="408"/>
      <c r="S186" s="274"/>
      <c r="U186" s="276"/>
      <c r="V186" s="408"/>
      <c r="W186" s="408"/>
      <c r="X186" s="408"/>
      <c r="Y186" s="408"/>
      <c r="Z186" s="408"/>
      <c r="AA186" s="408"/>
      <c r="AB186" s="277"/>
      <c r="AU186" s="278" t="s">
        <v>169</v>
      </c>
      <c r="AV186" s="278" t="s">
        <v>112</v>
      </c>
      <c r="AW186" s="275" t="s">
        <v>78</v>
      </c>
      <c r="AX186" s="275" t="s">
        <v>30</v>
      </c>
      <c r="AY186" s="275" t="s">
        <v>72</v>
      </c>
      <c r="AZ186" s="278" t="s">
        <v>162</v>
      </c>
    </row>
    <row r="187" spans="2:66" s="275" customFormat="1" ht="16.5" customHeight="1" x14ac:dyDescent="0.35">
      <c r="B187" s="272"/>
      <c r="C187" s="414"/>
      <c r="D187" s="414"/>
      <c r="E187" s="415" t="s">
        <v>5</v>
      </c>
      <c r="F187" s="479" t="s">
        <v>170</v>
      </c>
      <c r="G187" s="480"/>
      <c r="H187" s="480"/>
      <c r="I187" s="480"/>
      <c r="J187" s="414"/>
      <c r="K187" s="419">
        <v>42.753</v>
      </c>
      <c r="L187" s="408"/>
      <c r="M187" s="408"/>
      <c r="N187" s="408"/>
      <c r="O187" s="408"/>
      <c r="P187" s="408"/>
      <c r="Q187" s="408"/>
      <c r="R187" s="408"/>
      <c r="S187" s="274"/>
      <c r="U187" s="276"/>
      <c r="V187" s="408"/>
      <c r="W187" s="408"/>
      <c r="X187" s="408"/>
      <c r="Y187" s="408"/>
      <c r="Z187" s="408"/>
      <c r="AA187" s="408"/>
      <c r="AB187" s="277"/>
      <c r="AU187" s="278" t="s">
        <v>169</v>
      </c>
      <c r="AV187" s="278" t="s">
        <v>112</v>
      </c>
      <c r="AW187" s="275" t="s">
        <v>78</v>
      </c>
      <c r="AX187" s="275" t="s">
        <v>30</v>
      </c>
      <c r="AY187" s="275" t="s">
        <v>72</v>
      </c>
      <c r="AZ187" s="278" t="s">
        <v>162</v>
      </c>
    </row>
    <row r="188" spans="2:66" s="173" customFormat="1" ht="25.5" customHeight="1" x14ac:dyDescent="0.35">
      <c r="B188" s="174"/>
      <c r="C188" s="410">
        <f>C184+1</f>
        <v>19</v>
      </c>
      <c r="D188" s="245" t="s">
        <v>163</v>
      </c>
      <c r="E188" s="246" t="s">
        <v>196</v>
      </c>
      <c r="F188" s="460" t="s">
        <v>1523</v>
      </c>
      <c r="G188" s="460"/>
      <c r="H188" s="460"/>
      <c r="I188" s="460"/>
      <c r="J188" s="247" t="s">
        <v>166</v>
      </c>
      <c r="K188" s="248">
        <v>42.753</v>
      </c>
      <c r="L188" s="461"/>
      <c r="M188" s="461"/>
      <c r="N188" s="462">
        <f>ROUND(L188*K188,2)</f>
        <v>0</v>
      </c>
      <c r="O188" s="462"/>
      <c r="P188" s="462"/>
      <c r="Q188" s="462"/>
      <c r="R188" s="315" t="s">
        <v>1422</v>
      </c>
      <c r="S188" s="177"/>
      <c r="U188" s="249" t="s">
        <v>5</v>
      </c>
      <c r="V188" s="250" t="s">
        <v>37</v>
      </c>
      <c r="W188" s="251">
        <v>0</v>
      </c>
      <c r="X188" s="251">
        <f>W188*K188</f>
        <v>0</v>
      </c>
      <c r="Y188" s="251">
        <v>0</v>
      </c>
      <c r="Z188" s="251">
        <f>Y188*K188</f>
        <v>0</v>
      </c>
      <c r="AA188" s="251">
        <v>0</v>
      </c>
      <c r="AB188" s="252">
        <f>AA188*K188</f>
        <v>0</v>
      </c>
      <c r="AS188" s="164" t="s">
        <v>167</v>
      </c>
      <c r="AU188" s="164" t="s">
        <v>163</v>
      </c>
      <c r="AV188" s="164" t="s">
        <v>112</v>
      </c>
      <c r="AZ188" s="164" t="s">
        <v>162</v>
      </c>
      <c r="BF188" s="253">
        <f>IF(V188="základní",N188,0)</f>
        <v>0</v>
      </c>
      <c r="BG188" s="253">
        <f>IF(V188="snížená",N188,0)</f>
        <v>0</v>
      </c>
      <c r="BH188" s="253">
        <f>IF(V188="zákl. přenesená",N188,0)</f>
        <v>0</v>
      </c>
      <c r="BI188" s="253">
        <f>IF(V188="sníž. přenesená",N188,0)</f>
        <v>0</v>
      </c>
      <c r="BJ188" s="253">
        <f>IF(V188="nulová",N188,0)</f>
        <v>0</v>
      </c>
      <c r="BK188" s="164" t="s">
        <v>78</v>
      </c>
      <c r="BL188" s="253">
        <f>ROUND(L188*K188,2)</f>
        <v>0</v>
      </c>
      <c r="BM188" s="164" t="s">
        <v>167</v>
      </c>
      <c r="BN188" s="164" t="s">
        <v>228</v>
      </c>
    </row>
    <row r="189" spans="2:66" s="173" customFormat="1" ht="25.5" customHeight="1" x14ac:dyDescent="0.35">
      <c r="B189" s="174"/>
      <c r="C189" s="410">
        <f>C188+1</f>
        <v>20</v>
      </c>
      <c r="D189" s="245" t="s">
        <v>163</v>
      </c>
      <c r="E189" s="246" t="s">
        <v>200</v>
      </c>
      <c r="F189" s="460" t="s">
        <v>1524</v>
      </c>
      <c r="G189" s="460"/>
      <c r="H189" s="460"/>
      <c r="I189" s="460"/>
      <c r="J189" s="247" t="s">
        <v>166</v>
      </c>
      <c r="K189" s="248">
        <v>298.91000000000003</v>
      </c>
      <c r="L189" s="461"/>
      <c r="M189" s="461"/>
      <c r="N189" s="462">
        <f>ROUND(L189*K189,2)</f>
        <v>0</v>
      </c>
      <c r="O189" s="462"/>
      <c r="P189" s="462"/>
      <c r="Q189" s="462"/>
      <c r="R189" s="315" t="s">
        <v>1422</v>
      </c>
      <c r="S189" s="177"/>
      <c r="U189" s="249" t="s">
        <v>5</v>
      </c>
      <c r="V189" s="250" t="s">
        <v>37</v>
      </c>
      <c r="W189" s="251">
        <v>0</v>
      </c>
      <c r="X189" s="251">
        <f>W189*K189</f>
        <v>0</v>
      </c>
      <c r="Y189" s="251">
        <v>0</v>
      </c>
      <c r="Z189" s="251">
        <f>Y189*K189</f>
        <v>0</v>
      </c>
      <c r="AA189" s="251">
        <v>0</v>
      </c>
      <c r="AB189" s="252">
        <f>AA189*K189</f>
        <v>0</v>
      </c>
      <c r="AS189" s="164" t="s">
        <v>167</v>
      </c>
      <c r="AU189" s="164" t="s">
        <v>163</v>
      </c>
      <c r="AV189" s="164" t="s">
        <v>112</v>
      </c>
      <c r="AZ189" s="164" t="s">
        <v>162</v>
      </c>
      <c r="BF189" s="253">
        <f>IF(V189="základní",N189,0)</f>
        <v>0</v>
      </c>
      <c r="BG189" s="253">
        <f>IF(V189="snížená",N189,0)</f>
        <v>0</v>
      </c>
      <c r="BH189" s="253">
        <f>IF(V189="zákl. přenesená",N189,0)</f>
        <v>0</v>
      </c>
      <c r="BI189" s="253">
        <f>IF(V189="sníž. přenesená",N189,0)</f>
        <v>0</v>
      </c>
      <c r="BJ189" s="253">
        <f>IF(V189="nulová",N189,0)</f>
        <v>0</v>
      </c>
      <c r="BK189" s="164" t="s">
        <v>78</v>
      </c>
      <c r="BL189" s="253">
        <f>ROUND(L189*K189,2)</f>
        <v>0</v>
      </c>
      <c r="BM189" s="164" t="s">
        <v>167</v>
      </c>
      <c r="BN189" s="164" t="s">
        <v>228</v>
      </c>
    </row>
    <row r="190" spans="2:66" s="275" customFormat="1" ht="16.5" customHeight="1" x14ac:dyDescent="0.35">
      <c r="B190" s="272"/>
      <c r="C190" s="414"/>
      <c r="D190" s="414"/>
      <c r="E190" s="415" t="s">
        <v>5</v>
      </c>
      <c r="F190" s="491" t="s">
        <v>203</v>
      </c>
      <c r="G190" s="492"/>
      <c r="H190" s="492"/>
      <c r="I190" s="492"/>
      <c r="J190" s="414"/>
      <c r="K190" s="415" t="s">
        <v>5</v>
      </c>
      <c r="L190" s="408"/>
      <c r="M190" s="408"/>
      <c r="N190" s="408"/>
      <c r="O190" s="408"/>
      <c r="P190" s="408"/>
      <c r="Q190" s="408"/>
      <c r="R190" s="408"/>
      <c r="S190" s="274"/>
      <c r="U190" s="276"/>
      <c r="V190" s="408"/>
      <c r="W190" s="408"/>
      <c r="X190" s="408"/>
      <c r="Y190" s="408"/>
      <c r="Z190" s="408"/>
      <c r="AA190" s="408"/>
      <c r="AB190" s="277"/>
      <c r="AU190" s="278" t="s">
        <v>169</v>
      </c>
      <c r="AV190" s="278" t="s">
        <v>112</v>
      </c>
      <c r="AW190" s="275" t="s">
        <v>78</v>
      </c>
      <c r="AX190" s="275" t="s">
        <v>30</v>
      </c>
      <c r="AY190" s="275" t="s">
        <v>72</v>
      </c>
      <c r="AZ190" s="278" t="s">
        <v>162</v>
      </c>
    </row>
    <row r="191" spans="2:66" s="275" customFormat="1" ht="16.5" customHeight="1" x14ac:dyDescent="0.35">
      <c r="B191" s="272"/>
      <c r="C191" s="414"/>
      <c r="D191" s="414"/>
      <c r="E191" s="415" t="s">
        <v>5</v>
      </c>
      <c r="F191" s="477" t="s">
        <v>1525</v>
      </c>
      <c r="G191" s="478"/>
      <c r="H191" s="478"/>
      <c r="I191" s="478"/>
      <c r="J191" s="414"/>
      <c r="K191" s="418">
        <v>162.83000000000001</v>
      </c>
      <c r="L191" s="408"/>
      <c r="M191" s="408"/>
      <c r="N191" s="408"/>
      <c r="O191" s="408"/>
      <c r="P191" s="408"/>
      <c r="Q191" s="408"/>
      <c r="R191" s="408"/>
      <c r="S191" s="274"/>
      <c r="U191" s="276"/>
      <c r="V191" s="408"/>
      <c r="W191" s="408"/>
      <c r="X191" s="408"/>
      <c r="Y191" s="408"/>
      <c r="Z191" s="408"/>
      <c r="AA191" s="408"/>
      <c r="AB191" s="277"/>
      <c r="AU191" s="278" t="s">
        <v>169</v>
      </c>
      <c r="AV191" s="278" t="s">
        <v>112</v>
      </c>
      <c r="AW191" s="275" t="s">
        <v>78</v>
      </c>
      <c r="AX191" s="275" t="s">
        <v>30</v>
      </c>
      <c r="AY191" s="275" t="s">
        <v>72</v>
      </c>
      <c r="AZ191" s="278" t="s">
        <v>162</v>
      </c>
    </row>
    <row r="192" spans="2:66" s="275" customFormat="1" ht="16.5" customHeight="1" x14ac:dyDescent="0.35">
      <c r="B192" s="272"/>
      <c r="C192" s="414"/>
      <c r="D192" s="414"/>
      <c r="E192" s="415" t="s">
        <v>5</v>
      </c>
      <c r="F192" s="493" t="s">
        <v>1526</v>
      </c>
      <c r="G192" s="494"/>
      <c r="H192" s="494"/>
      <c r="I192" s="494"/>
      <c r="J192" s="414"/>
      <c r="K192" s="395" t="s">
        <v>5</v>
      </c>
      <c r="L192" s="408"/>
      <c r="M192" s="408"/>
      <c r="N192" s="408"/>
      <c r="O192" s="408"/>
      <c r="P192" s="408"/>
      <c r="Q192" s="408"/>
      <c r="R192" s="408"/>
      <c r="S192" s="274"/>
      <c r="U192" s="276"/>
      <c r="V192" s="408"/>
      <c r="W192" s="408"/>
      <c r="X192" s="408"/>
      <c r="Y192" s="408"/>
      <c r="Z192" s="408"/>
      <c r="AA192" s="408"/>
      <c r="AB192" s="277"/>
      <c r="AU192" s="278" t="s">
        <v>169</v>
      </c>
      <c r="AV192" s="278" t="s">
        <v>112</v>
      </c>
      <c r="AW192" s="275" t="s">
        <v>78</v>
      </c>
      <c r="AX192" s="275" t="s">
        <v>30</v>
      </c>
      <c r="AY192" s="275" t="s">
        <v>72</v>
      </c>
      <c r="AZ192" s="278" t="s">
        <v>162</v>
      </c>
    </row>
    <row r="193" spans="2:66" s="275" customFormat="1" ht="16.5" customHeight="1" x14ac:dyDescent="0.35">
      <c r="B193" s="272"/>
      <c r="C193" s="414"/>
      <c r="D193" s="414"/>
      <c r="E193" s="415" t="s">
        <v>5</v>
      </c>
      <c r="F193" s="477">
        <v>136.08000000000001</v>
      </c>
      <c r="G193" s="478"/>
      <c r="H193" s="478"/>
      <c r="I193" s="478"/>
      <c r="J193" s="414"/>
      <c r="K193" s="418">
        <v>136.08000000000001</v>
      </c>
      <c r="L193" s="408"/>
      <c r="M193" s="408"/>
      <c r="N193" s="408"/>
      <c r="O193" s="408"/>
      <c r="P193" s="408"/>
      <c r="Q193" s="408"/>
      <c r="R193" s="408"/>
      <c r="S193" s="274"/>
      <c r="U193" s="276"/>
      <c r="V193" s="408"/>
      <c r="W193" s="408"/>
      <c r="X193" s="408"/>
      <c r="Y193" s="408"/>
      <c r="Z193" s="408"/>
      <c r="AA193" s="408"/>
      <c r="AB193" s="277"/>
      <c r="AU193" s="278" t="s">
        <v>169</v>
      </c>
      <c r="AV193" s="278" t="s">
        <v>112</v>
      </c>
      <c r="AW193" s="275" t="s">
        <v>78</v>
      </c>
      <c r="AX193" s="275" t="s">
        <v>30</v>
      </c>
      <c r="AY193" s="275" t="s">
        <v>72</v>
      </c>
      <c r="AZ193" s="278" t="s">
        <v>162</v>
      </c>
    </row>
    <row r="194" spans="2:66" s="275" customFormat="1" ht="16.5" customHeight="1" x14ac:dyDescent="0.35">
      <c r="B194" s="272"/>
      <c r="C194" s="414"/>
      <c r="D194" s="414"/>
      <c r="E194" s="415" t="s">
        <v>5</v>
      </c>
      <c r="F194" s="479" t="s">
        <v>170</v>
      </c>
      <c r="G194" s="480"/>
      <c r="H194" s="480"/>
      <c r="I194" s="480"/>
      <c r="J194" s="414"/>
      <c r="K194" s="419">
        <v>298.91000000000003</v>
      </c>
      <c r="L194" s="408"/>
      <c r="M194" s="408"/>
      <c r="N194" s="408"/>
      <c r="O194" s="408"/>
      <c r="P194" s="408"/>
      <c r="Q194" s="408"/>
      <c r="R194" s="408"/>
      <c r="S194" s="274"/>
      <c r="U194" s="276"/>
      <c r="V194" s="408"/>
      <c r="W194" s="408"/>
      <c r="X194" s="408"/>
      <c r="Y194" s="408"/>
      <c r="Z194" s="408"/>
      <c r="AA194" s="408"/>
      <c r="AB194" s="277"/>
      <c r="AU194" s="278" t="s">
        <v>169</v>
      </c>
      <c r="AV194" s="278" t="s">
        <v>112</v>
      </c>
      <c r="AW194" s="275" t="s">
        <v>78</v>
      </c>
      <c r="AX194" s="275" t="s">
        <v>30</v>
      </c>
      <c r="AY194" s="275" t="s">
        <v>72</v>
      </c>
      <c r="AZ194" s="278" t="s">
        <v>162</v>
      </c>
    </row>
    <row r="195" spans="2:66" s="173" customFormat="1" ht="25.5" customHeight="1" x14ac:dyDescent="0.35">
      <c r="B195" s="174"/>
      <c r="C195" s="410">
        <f>C189+1</f>
        <v>21</v>
      </c>
      <c r="D195" s="245" t="s">
        <v>163</v>
      </c>
      <c r="E195" s="246" t="s">
        <v>206</v>
      </c>
      <c r="F195" s="460" t="s">
        <v>1527</v>
      </c>
      <c r="G195" s="460"/>
      <c r="H195" s="460"/>
      <c r="I195" s="460"/>
      <c r="J195" s="247" t="s">
        <v>166</v>
      </c>
      <c r="K195" s="248">
        <v>298.91000000000003</v>
      </c>
      <c r="L195" s="461"/>
      <c r="M195" s="461"/>
      <c r="N195" s="462">
        <f>ROUND(L195*K195,2)</f>
        <v>0</v>
      </c>
      <c r="O195" s="462"/>
      <c r="P195" s="462"/>
      <c r="Q195" s="462"/>
      <c r="R195" s="315" t="s">
        <v>1422</v>
      </c>
      <c r="S195" s="177"/>
      <c r="U195" s="249" t="s">
        <v>5</v>
      </c>
      <c r="V195" s="250" t="s">
        <v>37</v>
      </c>
      <c r="W195" s="251">
        <v>0</v>
      </c>
      <c r="X195" s="251">
        <f>W195*K195</f>
        <v>0</v>
      </c>
      <c r="Y195" s="251">
        <v>0</v>
      </c>
      <c r="Z195" s="251">
        <f>Y195*K195</f>
        <v>0</v>
      </c>
      <c r="AA195" s="251">
        <v>0</v>
      </c>
      <c r="AB195" s="252">
        <f>AA195*K195</f>
        <v>0</v>
      </c>
      <c r="AS195" s="164" t="s">
        <v>167</v>
      </c>
      <c r="AU195" s="164" t="s">
        <v>163</v>
      </c>
      <c r="AV195" s="164" t="s">
        <v>112</v>
      </c>
      <c r="AZ195" s="164" t="s">
        <v>162</v>
      </c>
      <c r="BF195" s="253">
        <f>IF(V195="základní",N195,0)</f>
        <v>0</v>
      </c>
      <c r="BG195" s="253">
        <f>IF(V195="snížená",N195,0)</f>
        <v>0</v>
      </c>
      <c r="BH195" s="253">
        <f>IF(V195="zákl. přenesená",N195,0)</f>
        <v>0</v>
      </c>
      <c r="BI195" s="253">
        <f>IF(V195="sníž. přenesená",N195,0)</f>
        <v>0</v>
      </c>
      <c r="BJ195" s="253">
        <f>IF(V195="nulová",N195,0)</f>
        <v>0</v>
      </c>
      <c r="BK195" s="164" t="s">
        <v>78</v>
      </c>
      <c r="BL195" s="253">
        <f>ROUND(L195*K195,2)</f>
        <v>0</v>
      </c>
      <c r="BM195" s="164" t="s">
        <v>167</v>
      </c>
      <c r="BN195" s="164" t="s">
        <v>228</v>
      </c>
    </row>
    <row r="196" spans="2:66" s="275" customFormat="1" ht="16.5" customHeight="1" x14ac:dyDescent="0.35">
      <c r="B196" s="272"/>
      <c r="C196" s="414"/>
      <c r="D196" s="414"/>
      <c r="E196" s="415" t="s">
        <v>5</v>
      </c>
      <c r="F196" s="491" t="s">
        <v>209</v>
      </c>
      <c r="G196" s="492"/>
      <c r="H196" s="492"/>
      <c r="I196" s="492"/>
      <c r="J196" s="414"/>
      <c r="K196" s="395" t="s">
        <v>5</v>
      </c>
      <c r="L196" s="408"/>
      <c r="M196" s="408"/>
      <c r="N196" s="408"/>
      <c r="O196" s="408"/>
      <c r="P196" s="408"/>
      <c r="Q196" s="408"/>
      <c r="R196" s="408"/>
      <c r="S196" s="274"/>
      <c r="U196" s="276"/>
      <c r="V196" s="408"/>
      <c r="W196" s="408"/>
      <c r="X196" s="408"/>
      <c r="Y196" s="408"/>
      <c r="Z196" s="408"/>
      <c r="AA196" s="408"/>
      <c r="AB196" s="277"/>
      <c r="AU196" s="278" t="s">
        <v>169</v>
      </c>
      <c r="AV196" s="278" t="s">
        <v>112</v>
      </c>
      <c r="AW196" s="275" t="s">
        <v>78</v>
      </c>
      <c r="AX196" s="275" t="s">
        <v>30</v>
      </c>
      <c r="AY196" s="275" t="s">
        <v>72</v>
      </c>
      <c r="AZ196" s="278" t="s">
        <v>162</v>
      </c>
    </row>
    <row r="197" spans="2:66" s="275" customFormat="1" ht="16.5" customHeight="1" x14ac:dyDescent="0.35">
      <c r="B197" s="272"/>
      <c r="C197" s="414"/>
      <c r="D197" s="414"/>
      <c r="E197" s="415" t="s">
        <v>5</v>
      </c>
      <c r="F197" s="477" t="s">
        <v>1528</v>
      </c>
      <c r="G197" s="478"/>
      <c r="H197" s="478"/>
      <c r="I197" s="478"/>
      <c r="J197" s="414"/>
      <c r="K197" s="418">
        <v>298.91000000000003</v>
      </c>
      <c r="L197" s="408"/>
      <c r="M197" s="408"/>
      <c r="N197" s="408"/>
      <c r="O197" s="408"/>
      <c r="P197" s="408"/>
      <c r="Q197" s="408"/>
      <c r="R197" s="408"/>
      <c r="S197" s="274"/>
      <c r="U197" s="276"/>
      <c r="V197" s="408"/>
      <c r="W197" s="408"/>
      <c r="X197" s="408"/>
      <c r="Y197" s="408"/>
      <c r="Z197" s="408"/>
      <c r="AA197" s="408"/>
      <c r="AB197" s="277"/>
      <c r="AU197" s="278" t="s">
        <v>169</v>
      </c>
      <c r="AV197" s="278" t="s">
        <v>112</v>
      </c>
      <c r="AW197" s="275" t="s">
        <v>78</v>
      </c>
      <c r="AX197" s="275" t="s">
        <v>30</v>
      </c>
      <c r="AY197" s="275" t="s">
        <v>72</v>
      </c>
      <c r="AZ197" s="278" t="s">
        <v>162</v>
      </c>
    </row>
    <row r="198" spans="2:66" s="275" customFormat="1" ht="16.5" customHeight="1" x14ac:dyDescent="0.35">
      <c r="B198" s="272"/>
      <c r="C198" s="414"/>
      <c r="D198" s="414"/>
      <c r="E198" s="415" t="s">
        <v>5</v>
      </c>
      <c r="F198" s="479" t="s">
        <v>170</v>
      </c>
      <c r="G198" s="480"/>
      <c r="H198" s="480"/>
      <c r="I198" s="480"/>
      <c r="J198" s="414"/>
      <c r="K198" s="419">
        <v>298.91000000000003</v>
      </c>
      <c r="L198" s="408"/>
      <c r="M198" s="408"/>
      <c r="N198" s="408"/>
      <c r="O198" s="408"/>
      <c r="P198" s="408"/>
      <c r="Q198" s="408"/>
      <c r="R198" s="408"/>
      <c r="S198" s="274"/>
      <c r="U198" s="276"/>
      <c r="V198" s="408"/>
      <c r="W198" s="408"/>
      <c r="X198" s="408"/>
      <c r="Y198" s="408"/>
      <c r="Z198" s="408"/>
      <c r="AA198" s="408"/>
      <c r="AB198" s="277"/>
      <c r="AU198" s="278" t="s">
        <v>169</v>
      </c>
      <c r="AV198" s="278" t="s">
        <v>112</v>
      </c>
      <c r="AW198" s="275" t="s">
        <v>78</v>
      </c>
      <c r="AX198" s="275" t="s">
        <v>30</v>
      </c>
      <c r="AY198" s="275" t="s">
        <v>72</v>
      </c>
      <c r="AZ198" s="278" t="s">
        <v>162</v>
      </c>
    </row>
    <row r="199" spans="2:66" s="173" customFormat="1" ht="25.5" customHeight="1" x14ac:dyDescent="0.35">
      <c r="B199" s="174"/>
      <c r="C199" s="410">
        <f>C195+1</f>
        <v>22</v>
      </c>
      <c r="D199" s="245" t="s">
        <v>163</v>
      </c>
      <c r="E199" s="246" t="s">
        <v>211</v>
      </c>
      <c r="F199" s="499" t="s">
        <v>1529</v>
      </c>
      <c r="G199" s="500"/>
      <c r="H199" s="500"/>
      <c r="I199" s="501"/>
      <c r="J199" s="247" t="s">
        <v>166</v>
      </c>
      <c r="K199" s="248">
        <v>298.91000000000003</v>
      </c>
      <c r="L199" s="512"/>
      <c r="M199" s="513"/>
      <c r="N199" s="502">
        <f>ROUND(L199*K199,2)</f>
        <v>0</v>
      </c>
      <c r="O199" s="503"/>
      <c r="P199" s="503"/>
      <c r="Q199" s="504"/>
      <c r="R199" s="315" t="s">
        <v>1422</v>
      </c>
      <c r="S199" s="177"/>
      <c r="U199" s="249" t="s">
        <v>5</v>
      </c>
      <c r="V199" s="250" t="s">
        <v>37</v>
      </c>
      <c r="W199" s="251">
        <v>0</v>
      </c>
      <c r="X199" s="251">
        <f>W199*K199</f>
        <v>0</v>
      </c>
      <c r="Y199" s="251">
        <v>0</v>
      </c>
      <c r="Z199" s="251">
        <f>Y199*K199</f>
        <v>0</v>
      </c>
      <c r="AA199" s="251">
        <v>0</v>
      </c>
      <c r="AB199" s="252">
        <f>AA199*K199</f>
        <v>0</v>
      </c>
      <c r="AS199" s="164" t="s">
        <v>167</v>
      </c>
      <c r="AU199" s="164" t="s">
        <v>163</v>
      </c>
      <c r="AV199" s="164" t="s">
        <v>112</v>
      </c>
      <c r="AZ199" s="164" t="s">
        <v>162</v>
      </c>
      <c r="BF199" s="253">
        <f>IF(V199="základní",N199,0)</f>
        <v>0</v>
      </c>
      <c r="BG199" s="253">
        <f>IF(V199="snížená",N199,0)</f>
        <v>0</v>
      </c>
      <c r="BH199" s="253">
        <f>IF(V199="zákl. přenesená",N199,0)</f>
        <v>0</v>
      </c>
      <c r="BI199" s="253">
        <f>IF(V199="sníž. přenesená",N199,0)</f>
        <v>0</v>
      </c>
      <c r="BJ199" s="253">
        <f>IF(V199="nulová",N199,0)</f>
        <v>0</v>
      </c>
      <c r="BK199" s="164" t="s">
        <v>78</v>
      </c>
      <c r="BL199" s="253">
        <f>ROUND(L199*K199,2)</f>
        <v>0</v>
      </c>
      <c r="BM199" s="164" t="s">
        <v>167</v>
      </c>
      <c r="BN199" s="164" t="s">
        <v>228</v>
      </c>
    </row>
    <row r="200" spans="2:66" s="173" customFormat="1" ht="25.5" customHeight="1" x14ac:dyDescent="0.35">
      <c r="B200" s="174"/>
      <c r="C200" s="410">
        <f>C199+1</f>
        <v>23</v>
      </c>
      <c r="D200" s="245" t="s">
        <v>163</v>
      </c>
      <c r="E200" s="246" t="s">
        <v>214</v>
      </c>
      <c r="F200" s="460" t="s">
        <v>1530</v>
      </c>
      <c r="G200" s="460"/>
      <c r="H200" s="460"/>
      <c r="I200" s="460"/>
      <c r="J200" s="247" t="s">
        <v>216</v>
      </c>
      <c r="K200" s="248">
        <v>493.202</v>
      </c>
      <c r="L200" s="461"/>
      <c r="M200" s="461"/>
      <c r="N200" s="462">
        <f>ROUND(L200*K200,2)</f>
        <v>0</v>
      </c>
      <c r="O200" s="462"/>
      <c r="P200" s="462"/>
      <c r="Q200" s="462"/>
      <c r="R200" s="315" t="s">
        <v>1422</v>
      </c>
      <c r="S200" s="177"/>
      <c r="U200" s="249" t="s">
        <v>5</v>
      </c>
      <c r="V200" s="250" t="s">
        <v>37</v>
      </c>
      <c r="W200" s="251">
        <v>0</v>
      </c>
      <c r="X200" s="251">
        <f>W200*K200</f>
        <v>0</v>
      </c>
      <c r="Y200" s="251">
        <v>0</v>
      </c>
      <c r="Z200" s="251">
        <f>Y200*K200</f>
        <v>0</v>
      </c>
      <c r="AA200" s="251">
        <v>0</v>
      </c>
      <c r="AB200" s="252">
        <f>AA200*K200</f>
        <v>0</v>
      </c>
      <c r="AS200" s="164" t="s">
        <v>167</v>
      </c>
      <c r="AU200" s="164" t="s">
        <v>163</v>
      </c>
      <c r="AV200" s="164" t="s">
        <v>112</v>
      </c>
      <c r="AZ200" s="164" t="s">
        <v>162</v>
      </c>
      <c r="BF200" s="253">
        <f>IF(V200="základní",N200,0)</f>
        <v>0</v>
      </c>
      <c r="BG200" s="253">
        <f>IF(V200="snížená",N200,0)</f>
        <v>0</v>
      </c>
      <c r="BH200" s="253">
        <f>IF(V200="zákl. přenesená",N200,0)</f>
        <v>0</v>
      </c>
      <c r="BI200" s="253">
        <f>IF(V200="sníž. přenesená",N200,0)</f>
        <v>0</v>
      </c>
      <c r="BJ200" s="253">
        <f>IF(V200="nulová",N200,0)</f>
        <v>0</v>
      </c>
      <c r="BK200" s="164" t="s">
        <v>78</v>
      </c>
      <c r="BL200" s="253">
        <f>ROUND(L200*K200,2)</f>
        <v>0</v>
      </c>
      <c r="BM200" s="164" t="s">
        <v>167</v>
      </c>
      <c r="BN200" s="164" t="s">
        <v>228</v>
      </c>
    </row>
    <row r="201" spans="2:66" s="268" customFormat="1" ht="16.5" customHeight="1" x14ac:dyDescent="0.35">
      <c r="B201" s="263"/>
      <c r="C201" s="413"/>
      <c r="D201" s="413"/>
      <c r="E201" s="265"/>
      <c r="F201" s="481" t="s">
        <v>1531</v>
      </c>
      <c r="G201" s="482"/>
      <c r="H201" s="482"/>
      <c r="I201" s="482"/>
      <c r="J201" s="413"/>
      <c r="K201" s="418">
        <v>493.202</v>
      </c>
      <c r="L201" s="406"/>
      <c r="M201" s="406"/>
      <c r="N201" s="406"/>
      <c r="O201" s="406"/>
      <c r="P201" s="406"/>
      <c r="Q201" s="406"/>
      <c r="R201" s="406"/>
      <c r="S201" s="267"/>
      <c r="U201" s="269"/>
      <c r="V201" s="406"/>
      <c r="W201" s="406"/>
      <c r="X201" s="406"/>
      <c r="Y201" s="406"/>
      <c r="Z201" s="406"/>
      <c r="AA201" s="406"/>
      <c r="AB201" s="270"/>
      <c r="AU201" s="271"/>
      <c r="AV201" s="271"/>
      <c r="AZ201" s="271"/>
    </row>
    <row r="202" spans="2:66" s="237" customFormat="1" ht="29.9" customHeight="1" x14ac:dyDescent="0.35">
      <c r="B202" s="233"/>
      <c r="C202" s="234"/>
      <c r="D202" s="244" t="s">
        <v>125</v>
      </c>
      <c r="E202" s="244"/>
      <c r="F202" s="244"/>
      <c r="G202" s="244"/>
      <c r="H202" s="244"/>
      <c r="I202" s="244"/>
      <c r="J202" s="244"/>
      <c r="K202" s="244"/>
      <c r="L202" s="244"/>
      <c r="M202" s="244"/>
      <c r="N202" s="487">
        <f>BL202</f>
        <v>0</v>
      </c>
      <c r="O202" s="487"/>
      <c r="P202" s="487"/>
      <c r="Q202" s="487"/>
      <c r="R202" s="409"/>
      <c r="S202" s="236"/>
      <c r="U202" s="238"/>
      <c r="V202" s="234"/>
      <c r="W202" s="234"/>
      <c r="X202" s="239">
        <f>SUM(X212:X265)</f>
        <v>186.82220000000001</v>
      </c>
      <c r="Y202" s="234"/>
      <c r="Z202" s="239">
        <f>SUM(Z212:Z265)</f>
        <v>268.97065059011004</v>
      </c>
      <c r="AA202" s="234"/>
      <c r="AB202" s="240">
        <f>SUM(AB212:AB265)</f>
        <v>0</v>
      </c>
      <c r="AS202" s="241" t="s">
        <v>78</v>
      </c>
      <c r="AU202" s="242" t="s">
        <v>71</v>
      </c>
      <c r="AV202" s="242" t="s">
        <v>78</v>
      </c>
      <c r="AZ202" s="241" t="s">
        <v>162</v>
      </c>
      <c r="BL202" s="243">
        <f>SUM(BL212:BL265)</f>
        <v>0</v>
      </c>
    </row>
    <row r="203" spans="2:66" s="173" customFormat="1" ht="25.5" customHeight="1" x14ac:dyDescent="0.35">
      <c r="B203" s="174"/>
      <c r="C203" s="410">
        <f>C200+1</f>
        <v>24</v>
      </c>
      <c r="D203" s="245" t="s">
        <v>163</v>
      </c>
      <c r="E203" s="246" t="s">
        <v>281</v>
      </c>
      <c r="F203" s="499" t="s">
        <v>1534</v>
      </c>
      <c r="G203" s="500"/>
      <c r="H203" s="500"/>
      <c r="I203" s="501"/>
      <c r="J203" s="247" t="s">
        <v>227</v>
      </c>
      <c r="K203" s="248">
        <v>340</v>
      </c>
      <c r="L203" s="512"/>
      <c r="M203" s="513"/>
      <c r="N203" s="502">
        <f>ROUND(L203*K203,2)</f>
        <v>0</v>
      </c>
      <c r="O203" s="503"/>
      <c r="P203" s="503"/>
      <c r="Q203" s="504"/>
      <c r="R203" s="313" t="s">
        <v>1398</v>
      </c>
      <c r="S203" s="177"/>
      <c r="U203" s="249" t="s">
        <v>5</v>
      </c>
      <c r="V203" s="250" t="s">
        <v>37</v>
      </c>
      <c r="W203" s="251">
        <v>0</v>
      </c>
      <c r="X203" s="251">
        <f>W203*K203</f>
        <v>0</v>
      </c>
      <c r="Y203" s="251">
        <v>0</v>
      </c>
      <c r="Z203" s="251">
        <f>Y203*K203</f>
        <v>0</v>
      </c>
      <c r="AA203" s="251">
        <v>0</v>
      </c>
      <c r="AB203" s="252">
        <f>AA203*K203</f>
        <v>0</v>
      </c>
      <c r="AS203" s="164" t="s">
        <v>167</v>
      </c>
      <c r="AU203" s="164" t="s">
        <v>163</v>
      </c>
      <c r="AV203" s="164" t="s">
        <v>112</v>
      </c>
      <c r="AZ203" s="164" t="s">
        <v>162</v>
      </c>
      <c r="BF203" s="253">
        <f>IF(V203="základní",N203,0)</f>
        <v>0</v>
      </c>
      <c r="BG203" s="253">
        <f>IF(V203="snížená",N203,0)</f>
        <v>0</v>
      </c>
      <c r="BH203" s="253">
        <f>IF(V203="zákl. přenesená",N203,0)</f>
        <v>0</v>
      </c>
      <c r="BI203" s="253">
        <f>IF(V203="sníž. přenesená",N203,0)</f>
        <v>0</v>
      </c>
      <c r="BJ203" s="253">
        <f>IF(V203="nulová",N203,0)</f>
        <v>0</v>
      </c>
      <c r="BK203" s="164" t="s">
        <v>78</v>
      </c>
      <c r="BL203" s="253">
        <f>ROUND(L203*K203,2)</f>
        <v>0</v>
      </c>
      <c r="BM203" s="164" t="s">
        <v>167</v>
      </c>
      <c r="BN203" s="164" t="s">
        <v>236</v>
      </c>
    </row>
    <row r="204" spans="2:66" s="173" customFormat="1" ht="25.5" customHeight="1" x14ac:dyDescent="0.35">
      <c r="B204" s="174"/>
      <c r="C204" s="410">
        <f>C203+1</f>
        <v>25</v>
      </c>
      <c r="D204" s="245" t="s">
        <v>163</v>
      </c>
      <c r="E204" s="246" t="s">
        <v>287</v>
      </c>
      <c r="F204" s="499" t="s">
        <v>288</v>
      </c>
      <c r="G204" s="500"/>
      <c r="H204" s="500"/>
      <c r="I204" s="501"/>
      <c r="J204" s="247" t="s">
        <v>227</v>
      </c>
      <c r="K204" s="248">
        <v>340</v>
      </c>
      <c r="L204" s="512"/>
      <c r="M204" s="513"/>
      <c r="N204" s="502">
        <f>ROUND(L204*K204,2)</f>
        <v>0</v>
      </c>
      <c r="O204" s="503"/>
      <c r="P204" s="503"/>
      <c r="Q204" s="504"/>
      <c r="R204" s="313" t="s">
        <v>1398</v>
      </c>
      <c r="S204" s="177"/>
      <c r="U204" s="249" t="s">
        <v>5</v>
      </c>
      <c r="V204" s="250" t="s">
        <v>37</v>
      </c>
      <c r="W204" s="251">
        <v>0</v>
      </c>
      <c r="X204" s="251">
        <f>W204*K204</f>
        <v>0</v>
      </c>
      <c r="Y204" s="251">
        <v>0</v>
      </c>
      <c r="Z204" s="251">
        <f>Y204*K204</f>
        <v>0</v>
      </c>
      <c r="AA204" s="251">
        <v>0</v>
      </c>
      <c r="AB204" s="252">
        <f>AA204*K204</f>
        <v>0</v>
      </c>
      <c r="AS204" s="164" t="s">
        <v>167</v>
      </c>
      <c r="AU204" s="164" t="s">
        <v>163</v>
      </c>
      <c r="AV204" s="164" t="s">
        <v>112</v>
      </c>
      <c r="AZ204" s="164" t="s">
        <v>162</v>
      </c>
      <c r="BF204" s="253">
        <f>IF(V204="základní",N204,0)</f>
        <v>0</v>
      </c>
      <c r="BG204" s="253">
        <f>IF(V204="snížená",N204,0)</f>
        <v>0</v>
      </c>
      <c r="BH204" s="253">
        <f>IF(V204="zákl. přenesená",N204,0)</f>
        <v>0</v>
      </c>
      <c r="BI204" s="253">
        <f>IF(V204="sníž. přenesená",N204,0)</f>
        <v>0</v>
      </c>
      <c r="BJ204" s="253">
        <f>IF(V204="nulová",N204,0)</f>
        <v>0</v>
      </c>
      <c r="BK204" s="164" t="s">
        <v>78</v>
      </c>
      <c r="BL204" s="253">
        <f>ROUND(L204*K204,2)</f>
        <v>0</v>
      </c>
      <c r="BM204" s="164" t="s">
        <v>167</v>
      </c>
      <c r="BN204" s="164" t="s">
        <v>236</v>
      </c>
    </row>
    <row r="205" spans="2:66" s="173" customFormat="1" ht="25.5" customHeight="1" x14ac:dyDescent="0.35">
      <c r="B205" s="174"/>
      <c r="C205" s="410">
        <f t="shared" ref="C205" si="2">C204+1</f>
        <v>26</v>
      </c>
      <c r="D205" s="245" t="s">
        <v>163</v>
      </c>
      <c r="E205" s="246" t="s">
        <v>290</v>
      </c>
      <c r="F205" s="499" t="s">
        <v>1535</v>
      </c>
      <c r="G205" s="500"/>
      <c r="H205" s="500"/>
      <c r="I205" s="501"/>
      <c r="J205" s="247" t="s">
        <v>216</v>
      </c>
      <c r="K205" s="248">
        <v>6.4130000000000003</v>
      </c>
      <c r="L205" s="512"/>
      <c r="M205" s="513"/>
      <c r="N205" s="502">
        <f>ROUND(L205*K205,2)</f>
        <v>0</v>
      </c>
      <c r="O205" s="503"/>
      <c r="P205" s="503"/>
      <c r="Q205" s="504"/>
      <c r="R205" s="313" t="s">
        <v>1398</v>
      </c>
      <c r="S205" s="177"/>
      <c r="U205" s="249" t="s">
        <v>5</v>
      </c>
      <c r="V205" s="250" t="s">
        <v>37</v>
      </c>
      <c r="W205" s="251">
        <v>0</v>
      </c>
      <c r="X205" s="251">
        <f>W205*K205</f>
        <v>0</v>
      </c>
      <c r="Y205" s="251">
        <v>0</v>
      </c>
      <c r="Z205" s="251">
        <f>Y205*K205</f>
        <v>0</v>
      </c>
      <c r="AA205" s="251">
        <v>0</v>
      </c>
      <c r="AB205" s="252">
        <f>AA205*K205</f>
        <v>0</v>
      </c>
      <c r="AS205" s="164" t="s">
        <v>167</v>
      </c>
      <c r="AU205" s="164" t="s">
        <v>163</v>
      </c>
      <c r="AV205" s="164" t="s">
        <v>112</v>
      </c>
      <c r="AZ205" s="164" t="s">
        <v>162</v>
      </c>
      <c r="BF205" s="253">
        <f>IF(V205="základní",N205,0)</f>
        <v>0</v>
      </c>
      <c r="BG205" s="253">
        <f>IF(V205="snížená",N205,0)</f>
        <v>0</v>
      </c>
      <c r="BH205" s="253">
        <f>IF(V205="zákl. přenesená",N205,0)</f>
        <v>0</v>
      </c>
      <c r="BI205" s="253">
        <f>IF(V205="sníž. přenesená",N205,0)</f>
        <v>0</v>
      </c>
      <c r="BJ205" s="253">
        <f>IF(V205="nulová",N205,0)</f>
        <v>0</v>
      </c>
      <c r="BK205" s="164" t="s">
        <v>78</v>
      </c>
      <c r="BL205" s="253">
        <f>ROUND(L205*K205,2)</f>
        <v>0</v>
      </c>
      <c r="BM205" s="164" t="s">
        <v>167</v>
      </c>
      <c r="BN205" s="164" t="s">
        <v>236</v>
      </c>
    </row>
    <row r="206" spans="2:66" s="259" customFormat="1" ht="16.5" customHeight="1" x14ac:dyDescent="0.35">
      <c r="B206" s="254"/>
      <c r="C206" s="412"/>
      <c r="D206" s="412"/>
      <c r="E206" s="256" t="s">
        <v>5</v>
      </c>
      <c r="F206" s="477" t="s">
        <v>1536</v>
      </c>
      <c r="G206" s="477"/>
      <c r="H206" s="477"/>
      <c r="I206" s="477"/>
      <c r="J206" s="412"/>
      <c r="K206" s="418">
        <v>6.4130000000000003</v>
      </c>
      <c r="L206" s="407"/>
      <c r="M206" s="407"/>
      <c r="N206" s="407"/>
      <c r="O206" s="407"/>
      <c r="P206" s="407"/>
      <c r="Q206" s="407"/>
      <c r="R206" s="407"/>
      <c r="S206" s="258"/>
      <c r="U206" s="260"/>
      <c r="V206" s="407"/>
      <c r="W206" s="407"/>
      <c r="X206" s="407"/>
      <c r="Y206" s="407"/>
      <c r="Z206" s="407"/>
      <c r="AA206" s="407"/>
      <c r="AB206" s="261"/>
      <c r="AU206" s="262" t="s">
        <v>169</v>
      </c>
      <c r="AV206" s="262" t="s">
        <v>112</v>
      </c>
      <c r="AW206" s="259" t="s">
        <v>112</v>
      </c>
      <c r="AX206" s="259" t="s">
        <v>30</v>
      </c>
      <c r="AY206" s="259" t="s">
        <v>72</v>
      </c>
      <c r="AZ206" s="262" t="s">
        <v>162</v>
      </c>
    </row>
    <row r="207" spans="2:66" s="268" customFormat="1" ht="16.5" customHeight="1" x14ac:dyDescent="0.35">
      <c r="B207" s="263"/>
      <c r="C207" s="413"/>
      <c r="D207" s="413"/>
      <c r="E207" s="265" t="s">
        <v>5</v>
      </c>
      <c r="F207" s="514" t="s">
        <v>170</v>
      </c>
      <c r="G207" s="514"/>
      <c r="H207" s="514"/>
      <c r="I207" s="514"/>
      <c r="J207" s="413"/>
      <c r="K207" s="419">
        <v>6.4130000000000003</v>
      </c>
      <c r="L207" s="406"/>
      <c r="M207" s="406"/>
      <c r="N207" s="406"/>
      <c r="O207" s="406"/>
      <c r="P207" s="406"/>
      <c r="Q207" s="406"/>
      <c r="R207" s="406"/>
      <c r="S207" s="267"/>
      <c r="U207" s="269"/>
      <c r="V207" s="406"/>
      <c r="W207" s="406"/>
      <c r="X207" s="406"/>
      <c r="Y207" s="406"/>
      <c r="Z207" s="406"/>
      <c r="AA207" s="406"/>
      <c r="AB207" s="270"/>
      <c r="AU207" s="271" t="s">
        <v>169</v>
      </c>
      <c r="AV207" s="271" t="s">
        <v>112</v>
      </c>
      <c r="AW207" s="268" t="s">
        <v>167</v>
      </c>
      <c r="AX207" s="268" t="s">
        <v>30</v>
      </c>
      <c r="AY207" s="268" t="s">
        <v>78</v>
      </c>
      <c r="AZ207" s="271" t="s">
        <v>162</v>
      </c>
    </row>
    <row r="208" spans="2:66" s="173" customFormat="1" ht="25.5" customHeight="1" x14ac:dyDescent="0.35">
      <c r="B208" s="174"/>
      <c r="C208" s="410">
        <f>C205+1</f>
        <v>27</v>
      </c>
      <c r="D208" s="245" t="s">
        <v>163</v>
      </c>
      <c r="E208" s="246" t="s">
        <v>274</v>
      </c>
      <c r="F208" s="499" t="s">
        <v>1533</v>
      </c>
      <c r="G208" s="500"/>
      <c r="H208" s="500"/>
      <c r="I208" s="501"/>
      <c r="J208" s="247" t="s">
        <v>166</v>
      </c>
      <c r="K208" s="248">
        <v>42.753</v>
      </c>
      <c r="L208" s="512"/>
      <c r="M208" s="513"/>
      <c r="N208" s="502">
        <f>ROUND(L208*K208,2)</f>
        <v>0</v>
      </c>
      <c r="O208" s="503"/>
      <c r="P208" s="503"/>
      <c r="Q208" s="504"/>
      <c r="R208" s="313" t="s">
        <v>1398</v>
      </c>
      <c r="S208" s="177"/>
      <c r="U208" s="249" t="s">
        <v>5</v>
      </c>
      <c r="V208" s="250" t="s">
        <v>37</v>
      </c>
      <c r="W208" s="251">
        <v>0</v>
      </c>
      <c r="X208" s="251">
        <f>W208*K208</f>
        <v>0</v>
      </c>
      <c r="Y208" s="251">
        <v>0</v>
      </c>
      <c r="Z208" s="251">
        <f>Y208*K208</f>
        <v>0</v>
      </c>
      <c r="AA208" s="251">
        <v>0</v>
      </c>
      <c r="AB208" s="252">
        <f>AA208*K208</f>
        <v>0</v>
      </c>
      <c r="AS208" s="164" t="s">
        <v>167</v>
      </c>
      <c r="AU208" s="164" t="s">
        <v>163</v>
      </c>
      <c r="AV208" s="164" t="s">
        <v>112</v>
      </c>
      <c r="AZ208" s="164" t="s">
        <v>162</v>
      </c>
      <c r="BF208" s="253">
        <f>IF(V208="základní",N208,0)</f>
        <v>0</v>
      </c>
      <c r="BG208" s="253">
        <f>IF(V208="snížená",N208,0)</f>
        <v>0</v>
      </c>
      <c r="BH208" s="253">
        <f>IF(V208="zákl. přenesená",N208,0)</f>
        <v>0</v>
      </c>
      <c r="BI208" s="253">
        <f>IF(V208="sníž. přenesená",N208,0)</f>
        <v>0</v>
      </c>
      <c r="BJ208" s="253">
        <f>IF(V208="nulová",N208,0)</f>
        <v>0</v>
      </c>
      <c r="BK208" s="164" t="s">
        <v>78</v>
      </c>
      <c r="BL208" s="253">
        <f>ROUND(L208*K208,2)</f>
        <v>0</v>
      </c>
      <c r="BM208" s="164" t="s">
        <v>167</v>
      </c>
      <c r="BN208" s="164" t="s">
        <v>236</v>
      </c>
    </row>
    <row r="209" spans="2:66" s="259" customFormat="1" ht="16.5" customHeight="1" x14ac:dyDescent="0.35">
      <c r="B209" s="254"/>
      <c r="C209" s="412"/>
      <c r="D209" s="412"/>
      <c r="E209" s="256" t="s">
        <v>5</v>
      </c>
      <c r="F209" s="491" t="s">
        <v>284</v>
      </c>
      <c r="G209" s="492"/>
      <c r="H209" s="492"/>
      <c r="I209" s="492"/>
      <c r="J209" s="412"/>
      <c r="K209" s="257"/>
      <c r="L209" s="407"/>
      <c r="M209" s="407"/>
      <c r="N209" s="407"/>
      <c r="O209" s="407"/>
      <c r="P209" s="407"/>
      <c r="Q209" s="407"/>
      <c r="R209" s="407"/>
      <c r="S209" s="258"/>
      <c r="U209" s="260"/>
      <c r="V209" s="407"/>
      <c r="W209" s="407"/>
      <c r="X209" s="407"/>
      <c r="Y209" s="407"/>
      <c r="Z209" s="407"/>
      <c r="AA209" s="407"/>
      <c r="AB209" s="261"/>
      <c r="AU209" s="262" t="s">
        <v>169</v>
      </c>
      <c r="AV209" s="262" t="s">
        <v>112</v>
      </c>
      <c r="AW209" s="259" t="s">
        <v>112</v>
      </c>
      <c r="AX209" s="259" t="s">
        <v>30</v>
      </c>
      <c r="AY209" s="259" t="s">
        <v>72</v>
      </c>
      <c r="AZ209" s="262" t="s">
        <v>162</v>
      </c>
    </row>
    <row r="210" spans="2:66" s="259" customFormat="1" ht="16.5" customHeight="1" x14ac:dyDescent="0.35">
      <c r="B210" s="254"/>
      <c r="C210" s="412"/>
      <c r="D210" s="412"/>
      <c r="E210" s="256" t="s">
        <v>5</v>
      </c>
      <c r="F210" s="477">
        <v>42.753</v>
      </c>
      <c r="G210" s="477"/>
      <c r="H210" s="477"/>
      <c r="I210" s="477"/>
      <c r="J210" s="412"/>
      <c r="K210" s="257">
        <v>42.753</v>
      </c>
      <c r="L210" s="407"/>
      <c r="M210" s="407"/>
      <c r="N210" s="407"/>
      <c r="O210" s="407"/>
      <c r="P210" s="407"/>
      <c r="Q210" s="407"/>
      <c r="R210" s="407"/>
      <c r="S210" s="258"/>
      <c r="U210" s="260"/>
      <c r="V210" s="407"/>
      <c r="W210" s="407"/>
      <c r="X210" s="407"/>
      <c r="Y210" s="407"/>
      <c r="Z210" s="407"/>
      <c r="AA210" s="407"/>
      <c r="AB210" s="261"/>
      <c r="AU210" s="262" t="s">
        <v>169</v>
      </c>
      <c r="AV210" s="262" t="s">
        <v>112</v>
      </c>
      <c r="AW210" s="259" t="s">
        <v>112</v>
      </c>
      <c r="AX210" s="259" t="s">
        <v>30</v>
      </c>
      <c r="AY210" s="259" t="s">
        <v>72</v>
      </c>
      <c r="AZ210" s="262" t="s">
        <v>162</v>
      </c>
    </row>
    <row r="211" spans="2:66" s="268" customFormat="1" ht="16.5" customHeight="1" x14ac:dyDescent="0.35">
      <c r="B211" s="263"/>
      <c r="C211" s="413"/>
      <c r="D211" s="413"/>
      <c r="E211" s="265" t="s">
        <v>5</v>
      </c>
      <c r="F211" s="514" t="s">
        <v>170</v>
      </c>
      <c r="G211" s="514"/>
      <c r="H211" s="514"/>
      <c r="I211" s="514"/>
      <c r="J211" s="413"/>
      <c r="K211" s="266">
        <f>SUM(K209:K210)</f>
        <v>42.753</v>
      </c>
      <c r="L211" s="406"/>
      <c r="M211" s="406"/>
      <c r="N211" s="406"/>
      <c r="O211" s="406"/>
      <c r="P211" s="406"/>
      <c r="Q211" s="406"/>
      <c r="R211" s="406"/>
      <c r="S211" s="267"/>
      <c r="U211" s="269"/>
      <c r="V211" s="406"/>
      <c r="W211" s="406"/>
      <c r="X211" s="406"/>
      <c r="Y211" s="406"/>
      <c r="Z211" s="406"/>
      <c r="AA211" s="406"/>
      <c r="AB211" s="270"/>
      <c r="AU211" s="271" t="s">
        <v>169</v>
      </c>
      <c r="AV211" s="271" t="s">
        <v>112</v>
      </c>
      <c r="AW211" s="268" t="s">
        <v>167</v>
      </c>
      <c r="AX211" s="268" t="s">
        <v>30</v>
      </c>
      <c r="AY211" s="268" t="s">
        <v>78</v>
      </c>
      <c r="AZ211" s="271" t="s">
        <v>162</v>
      </c>
    </row>
    <row r="212" spans="2:66" s="173" customFormat="1" ht="25.5" customHeight="1" x14ac:dyDescent="0.35">
      <c r="B212" s="174"/>
      <c r="C212" s="245">
        <f>C208+1</f>
        <v>28</v>
      </c>
      <c r="D212" s="245" t="s">
        <v>163</v>
      </c>
      <c r="E212" s="246" t="s">
        <v>233</v>
      </c>
      <c r="F212" s="499" t="s">
        <v>234</v>
      </c>
      <c r="G212" s="500"/>
      <c r="H212" s="500"/>
      <c r="I212" s="501"/>
      <c r="J212" s="247" t="s">
        <v>235</v>
      </c>
      <c r="K212" s="248">
        <v>87</v>
      </c>
      <c r="L212" s="512"/>
      <c r="M212" s="513"/>
      <c r="N212" s="502">
        <f>ROUND(L212*K212,2)</f>
        <v>0</v>
      </c>
      <c r="O212" s="503"/>
      <c r="P212" s="503"/>
      <c r="Q212" s="504"/>
      <c r="R212" s="313" t="s">
        <v>1398</v>
      </c>
      <c r="S212" s="177"/>
      <c r="U212" s="249" t="s">
        <v>5</v>
      </c>
      <c r="V212" s="250" t="s">
        <v>37</v>
      </c>
      <c r="W212" s="251">
        <v>0</v>
      </c>
      <c r="X212" s="251">
        <f>W212*K212</f>
        <v>0</v>
      </c>
      <c r="Y212" s="251">
        <v>0</v>
      </c>
      <c r="Z212" s="251">
        <f>Y212*K212</f>
        <v>0</v>
      </c>
      <c r="AA212" s="251">
        <v>0</v>
      </c>
      <c r="AB212" s="252">
        <f>AA212*K212</f>
        <v>0</v>
      </c>
      <c r="AS212" s="164" t="s">
        <v>167</v>
      </c>
      <c r="AU212" s="164" t="s">
        <v>163</v>
      </c>
      <c r="AV212" s="164" t="s">
        <v>112</v>
      </c>
      <c r="AZ212" s="164" t="s">
        <v>162</v>
      </c>
      <c r="BF212" s="253">
        <f>IF(V212="základní",N212,0)</f>
        <v>0</v>
      </c>
      <c r="BG212" s="253">
        <f>IF(V212="snížená",N212,0)</f>
        <v>0</v>
      </c>
      <c r="BH212" s="253">
        <f>IF(V212="zákl. přenesená",N212,0)</f>
        <v>0</v>
      </c>
      <c r="BI212" s="253">
        <f>IF(V212="sníž. přenesená",N212,0)</f>
        <v>0</v>
      </c>
      <c r="BJ212" s="253">
        <f>IF(V212="nulová",N212,0)</f>
        <v>0</v>
      </c>
      <c r="BK212" s="164" t="s">
        <v>78</v>
      </c>
      <c r="BL212" s="253">
        <f>ROUND(L212*K212,2)</f>
        <v>0</v>
      </c>
      <c r="BM212" s="164" t="s">
        <v>167</v>
      </c>
      <c r="BN212" s="164" t="s">
        <v>236</v>
      </c>
    </row>
    <row r="213" spans="2:66" s="259" customFormat="1" ht="16.5" customHeight="1" x14ac:dyDescent="0.35">
      <c r="B213" s="254"/>
      <c r="C213" s="412"/>
      <c r="D213" s="412"/>
      <c r="E213" s="256" t="s">
        <v>5</v>
      </c>
      <c r="F213" s="547" t="s">
        <v>1394</v>
      </c>
      <c r="G213" s="547"/>
      <c r="H213" s="547"/>
      <c r="I213" s="547"/>
      <c r="J213" s="412"/>
      <c r="K213" s="257">
        <f>3*17</f>
        <v>51</v>
      </c>
      <c r="L213" s="407"/>
      <c r="M213" s="407"/>
      <c r="N213" s="407"/>
      <c r="O213" s="407"/>
      <c r="P213" s="407"/>
      <c r="Q213" s="407"/>
      <c r="R213" s="407"/>
      <c r="S213" s="258"/>
      <c r="U213" s="260"/>
      <c r="V213" s="407"/>
      <c r="W213" s="407"/>
      <c r="X213" s="407"/>
      <c r="Y213" s="407"/>
      <c r="Z213" s="407"/>
      <c r="AA213" s="407"/>
      <c r="AB213" s="261"/>
      <c r="AU213" s="262" t="s">
        <v>169</v>
      </c>
      <c r="AV213" s="262" t="s">
        <v>112</v>
      </c>
      <c r="AW213" s="259" t="s">
        <v>112</v>
      </c>
      <c r="AX213" s="259" t="s">
        <v>30</v>
      </c>
      <c r="AY213" s="259" t="s">
        <v>72</v>
      </c>
      <c r="AZ213" s="262" t="s">
        <v>162</v>
      </c>
    </row>
    <row r="214" spans="2:66" s="259" customFormat="1" ht="16.5" customHeight="1" x14ac:dyDescent="0.35">
      <c r="B214" s="254"/>
      <c r="C214" s="412"/>
      <c r="D214" s="412"/>
      <c r="E214" s="256"/>
      <c r="F214" s="547" t="s">
        <v>1395</v>
      </c>
      <c r="G214" s="547"/>
      <c r="H214" s="547"/>
      <c r="I214" s="547"/>
      <c r="J214" s="412"/>
      <c r="K214" s="257">
        <f>4*4</f>
        <v>16</v>
      </c>
      <c r="L214" s="407"/>
      <c r="M214" s="407"/>
      <c r="N214" s="407"/>
      <c r="O214" s="407"/>
      <c r="P214" s="407"/>
      <c r="Q214" s="407"/>
      <c r="R214" s="407"/>
      <c r="S214" s="258"/>
      <c r="U214" s="260"/>
      <c r="V214" s="407"/>
      <c r="W214" s="407"/>
      <c r="X214" s="407"/>
      <c r="Y214" s="407"/>
      <c r="Z214" s="407"/>
      <c r="AA214" s="407"/>
      <c r="AB214" s="261"/>
      <c r="AU214" s="262"/>
      <c r="AV214" s="262"/>
      <c r="AZ214" s="262"/>
    </row>
    <row r="215" spans="2:66" s="259" customFormat="1" ht="16.5" customHeight="1" x14ac:dyDescent="0.35">
      <c r="B215" s="254"/>
      <c r="C215" s="412"/>
      <c r="D215" s="412"/>
      <c r="E215" s="256" t="s">
        <v>5</v>
      </c>
      <c r="F215" s="481" t="s">
        <v>1396</v>
      </c>
      <c r="G215" s="481"/>
      <c r="H215" s="481"/>
      <c r="I215" s="481"/>
      <c r="J215" s="412"/>
      <c r="K215" s="257">
        <f>5*4</f>
        <v>20</v>
      </c>
      <c r="L215" s="407"/>
      <c r="M215" s="407"/>
      <c r="N215" s="407"/>
      <c r="O215" s="407"/>
      <c r="P215" s="407"/>
      <c r="Q215" s="407"/>
      <c r="R215" s="407"/>
      <c r="S215" s="258"/>
      <c r="U215" s="260"/>
      <c r="V215" s="407"/>
      <c r="W215" s="407"/>
      <c r="X215" s="407"/>
      <c r="Y215" s="407"/>
      <c r="Z215" s="407"/>
      <c r="AA215" s="407"/>
      <c r="AB215" s="261"/>
      <c r="AU215" s="262" t="s">
        <v>169</v>
      </c>
      <c r="AV215" s="262" t="s">
        <v>112</v>
      </c>
      <c r="AW215" s="259" t="s">
        <v>112</v>
      </c>
      <c r="AX215" s="259" t="s">
        <v>30</v>
      </c>
      <c r="AY215" s="259" t="s">
        <v>72</v>
      </c>
      <c r="AZ215" s="262" t="s">
        <v>162</v>
      </c>
    </row>
    <row r="216" spans="2:66" s="268" customFormat="1" ht="16.5" customHeight="1" x14ac:dyDescent="0.35">
      <c r="B216" s="263"/>
      <c r="C216" s="413"/>
      <c r="D216" s="413"/>
      <c r="E216" s="265" t="s">
        <v>5</v>
      </c>
      <c r="F216" s="514" t="s">
        <v>170</v>
      </c>
      <c r="G216" s="514"/>
      <c r="H216" s="514"/>
      <c r="I216" s="514"/>
      <c r="J216" s="413"/>
      <c r="K216" s="266">
        <f>SUM(K213:K215)</f>
        <v>87</v>
      </c>
      <c r="L216" s="406"/>
      <c r="M216" s="406"/>
      <c r="N216" s="406"/>
      <c r="O216" s="406"/>
      <c r="P216" s="406"/>
      <c r="Q216" s="406"/>
      <c r="R216" s="406"/>
      <c r="S216" s="267"/>
      <c r="U216" s="269"/>
      <c r="V216" s="406"/>
      <c r="W216" s="406"/>
      <c r="X216" s="406"/>
      <c r="Y216" s="406"/>
      <c r="Z216" s="406"/>
      <c r="AA216" s="406"/>
      <c r="AB216" s="270"/>
      <c r="AU216" s="271" t="s">
        <v>169</v>
      </c>
      <c r="AV216" s="271" t="s">
        <v>112</v>
      </c>
      <c r="AW216" s="268" t="s">
        <v>167</v>
      </c>
      <c r="AX216" s="268" t="s">
        <v>30</v>
      </c>
      <c r="AY216" s="268" t="s">
        <v>78</v>
      </c>
      <c r="AZ216" s="271" t="s">
        <v>162</v>
      </c>
    </row>
    <row r="217" spans="2:66" s="173" customFormat="1" ht="38.25" customHeight="1" x14ac:dyDescent="0.35">
      <c r="B217" s="174"/>
      <c r="C217" s="245">
        <f>C212+1</f>
        <v>29</v>
      </c>
      <c r="D217" s="245" t="s">
        <v>163</v>
      </c>
      <c r="E217" s="246" t="s">
        <v>237</v>
      </c>
      <c r="F217" s="499" t="s">
        <v>238</v>
      </c>
      <c r="G217" s="500"/>
      <c r="H217" s="500"/>
      <c r="I217" s="501"/>
      <c r="J217" s="247" t="s">
        <v>235</v>
      </c>
      <c r="K217" s="248">
        <v>87</v>
      </c>
      <c r="L217" s="512"/>
      <c r="M217" s="513"/>
      <c r="N217" s="502">
        <f>ROUND(L217*K217,2)</f>
        <v>0</v>
      </c>
      <c r="O217" s="503"/>
      <c r="P217" s="503"/>
      <c r="Q217" s="504"/>
      <c r="R217" s="313" t="s">
        <v>1398</v>
      </c>
      <c r="S217" s="177"/>
      <c r="U217" s="249" t="s">
        <v>5</v>
      </c>
      <c r="V217" s="250" t="s">
        <v>37</v>
      </c>
      <c r="W217" s="251">
        <v>0</v>
      </c>
      <c r="X217" s="251">
        <f>W217*K217</f>
        <v>0</v>
      </c>
      <c r="Y217" s="251">
        <v>0</v>
      </c>
      <c r="Z217" s="251">
        <f>Y217*K217</f>
        <v>0</v>
      </c>
      <c r="AA217" s="251">
        <v>0</v>
      </c>
      <c r="AB217" s="252">
        <f>AA217*K217</f>
        <v>0</v>
      </c>
      <c r="AS217" s="164" t="s">
        <v>167</v>
      </c>
      <c r="AU217" s="164" t="s">
        <v>163</v>
      </c>
      <c r="AV217" s="164" t="s">
        <v>112</v>
      </c>
      <c r="AZ217" s="164" t="s">
        <v>162</v>
      </c>
      <c r="BF217" s="253">
        <f>IF(V217="základní",N217,0)</f>
        <v>0</v>
      </c>
      <c r="BG217" s="253">
        <f>IF(V217="snížená",N217,0)</f>
        <v>0</v>
      </c>
      <c r="BH217" s="253">
        <f>IF(V217="zákl. přenesená",N217,0)</f>
        <v>0</v>
      </c>
      <c r="BI217" s="253">
        <f>IF(V217="sníž. přenesená",N217,0)</f>
        <v>0</v>
      </c>
      <c r="BJ217" s="253">
        <f>IF(V217="nulová",N217,0)</f>
        <v>0</v>
      </c>
      <c r="BK217" s="164" t="s">
        <v>78</v>
      </c>
      <c r="BL217" s="253">
        <f>ROUND(L217*K217,2)</f>
        <v>0</v>
      </c>
      <c r="BM217" s="164" t="s">
        <v>167</v>
      </c>
      <c r="BN217" s="164" t="s">
        <v>239</v>
      </c>
    </row>
    <row r="218" spans="2:66" s="173" customFormat="1" ht="25.5" customHeight="1" x14ac:dyDescent="0.35">
      <c r="B218" s="174"/>
      <c r="C218" s="279">
        <f>C217+1</f>
        <v>30</v>
      </c>
      <c r="D218" s="279" t="s">
        <v>240</v>
      </c>
      <c r="E218" s="280" t="s">
        <v>241</v>
      </c>
      <c r="F218" s="548" t="s">
        <v>1445</v>
      </c>
      <c r="G218" s="549"/>
      <c r="H218" s="549"/>
      <c r="I218" s="550"/>
      <c r="J218" s="281" t="s">
        <v>166</v>
      </c>
      <c r="K218" s="282">
        <f>87*PI()*POWER(0.3,2)</f>
        <v>24.598670477608078</v>
      </c>
      <c r="L218" s="497"/>
      <c r="M218" s="498"/>
      <c r="N218" s="551">
        <f>ROUND(L218*K218,2)</f>
        <v>0</v>
      </c>
      <c r="O218" s="552"/>
      <c r="P218" s="552"/>
      <c r="Q218" s="553"/>
      <c r="R218" s="313" t="s">
        <v>1398</v>
      </c>
      <c r="S218" s="177"/>
      <c r="U218" s="249" t="s">
        <v>5</v>
      </c>
      <c r="V218" s="250" t="s">
        <v>37</v>
      </c>
      <c r="W218" s="251">
        <v>0</v>
      </c>
      <c r="X218" s="251">
        <f>W218*K218</f>
        <v>0</v>
      </c>
      <c r="Y218" s="251">
        <v>2.4289999999999998</v>
      </c>
      <c r="Z218" s="251">
        <f>Y218*K218</f>
        <v>59.750170590110017</v>
      </c>
      <c r="AA218" s="251">
        <v>0</v>
      </c>
      <c r="AB218" s="252">
        <f>AA218*K218</f>
        <v>0</v>
      </c>
      <c r="AS218" s="164" t="s">
        <v>179</v>
      </c>
      <c r="AU218" s="164" t="s">
        <v>240</v>
      </c>
      <c r="AV218" s="164" t="s">
        <v>112</v>
      </c>
      <c r="AZ218" s="164" t="s">
        <v>162</v>
      </c>
      <c r="BF218" s="253">
        <f>IF(V218="základní",N218,0)</f>
        <v>0</v>
      </c>
      <c r="BG218" s="253">
        <f>IF(V218="snížená",N218,0)</f>
        <v>0</v>
      </c>
      <c r="BH218" s="253">
        <f>IF(V218="zákl. přenesená",N218,0)</f>
        <v>0</v>
      </c>
      <c r="BI218" s="253">
        <f>IF(V218="sníž. přenesená",N218,0)</f>
        <v>0</v>
      </c>
      <c r="BJ218" s="253">
        <f>IF(V218="nulová",N218,0)</f>
        <v>0</v>
      </c>
      <c r="BK218" s="164" t="s">
        <v>78</v>
      </c>
      <c r="BL218" s="253">
        <f>ROUND(L218*K218,2)</f>
        <v>0</v>
      </c>
      <c r="BM218" s="164" t="s">
        <v>167</v>
      </c>
      <c r="BN218" s="164" t="s">
        <v>242</v>
      </c>
    </row>
    <row r="219" spans="2:66" s="173" customFormat="1" ht="25.5" customHeight="1" x14ac:dyDescent="0.35">
      <c r="B219" s="174"/>
      <c r="C219" s="245">
        <f>C218+1</f>
        <v>31</v>
      </c>
      <c r="D219" s="245" t="s">
        <v>163</v>
      </c>
      <c r="E219" s="246" t="s">
        <v>243</v>
      </c>
      <c r="F219" s="499" t="s">
        <v>1399</v>
      </c>
      <c r="G219" s="500"/>
      <c r="H219" s="500"/>
      <c r="I219" s="501"/>
      <c r="J219" s="247" t="s">
        <v>216</v>
      </c>
      <c r="K219" s="248">
        <v>1.46193</v>
      </c>
      <c r="L219" s="512"/>
      <c r="M219" s="513"/>
      <c r="N219" s="502">
        <f>ROUND(L219*K219,2)</f>
        <v>0</v>
      </c>
      <c r="O219" s="503"/>
      <c r="P219" s="503"/>
      <c r="Q219" s="504"/>
      <c r="R219" s="313" t="s">
        <v>1398</v>
      </c>
      <c r="S219" s="177"/>
      <c r="U219" s="249" t="s">
        <v>5</v>
      </c>
      <c r="V219" s="250" t="s">
        <v>37</v>
      </c>
      <c r="W219" s="251">
        <v>0</v>
      </c>
      <c r="X219" s="251">
        <f>W219*K219</f>
        <v>0</v>
      </c>
      <c r="Y219" s="251">
        <v>0</v>
      </c>
      <c r="Z219" s="251">
        <f>Y219*K219</f>
        <v>0</v>
      </c>
      <c r="AA219" s="251">
        <v>0</v>
      </c>
      <c r="AB219" s="252">
        <f>AA219*K219</f>
        <v>0</v>
      </c>
      <c r="AS219" s="164" t="s">
        <v>167</v>
      </c>
      <c r="AU219" s="164" t="s">
        <v>163</v>
      </c>
      <c r="AV219" s="164" t="s">
        <v>112</v>
      </c>
      <c r="AZ219" s="164" t="s">
        <v>162</v>
      </c>
      <c r="BF219" s="253">
        <f>IF(V219="základní",N219,0)</f>
        <v>0</v>
      </c>
      <c r="BG219" s="253">
        <f>IF(V219="snížená",N219,0)</f>
        <v>0</v>
      </c>
      <c r="BH219" s="253">
        <f>IF(V219="zákl. přenesená",N219,0)</f>
        <v>0</v>
      </c>
      <c r="BI219" s="253">
        <f>IF(V219="sníž. přenesená",N219,0)</f>
        <v>0</v>
      </c>
      <c r="BJ219" s="253">
        <f>IF(V219="nulová",N219,0)</f>
        <v>0</v>
      </c>
      <c r="BK219" s="164" t="s">
        <v>78</v>
      </c>
      <c r="BL219" s="253">
        <f>ROUND(L219*K219,2)</f>
        <v>0</v>
      </c>
      <c r="BM219" s="164" t="s">
        <v>167</v>
      </c>
      <c r="BN219" s="164" t="s">
        <v>244</v>
      </c>
    </row>
    <row r="220" spans="2:66" s="259" customFormat="1" ht="16.5" customHeight="1" x14ac:dyDescent="0.35">
      <c r="B220" s="254"/>
      <c r="C220" s="412"/>
      <c r="D220" s="412"/>
      <c r="E220" s="256" t="s">
        <v>5</v>
      </c>
      <c r="F220" s="481">
        <v>1.46193</v>
      </c>
      <c r="G220" s="481"/>
      <c r="H220" s="481"/>
      <c r="I220" s="481"/>
      <c r="J220" s="412"/>
      <c r="K220" s="257">
        <f>1.46193</f>
        <v>1.46193</v>
      </c>
      <c r="L220" s="407"/>
      <c r="M220" s="407"/>
      <c r="N220" s="407"/>
      <c r="O220" s="407"/>
      <c r="P220" s="407"/>
      <c r="Q220" s="407"/>
      <c r="R220" s="407"/>
      <c r="S220" s="258"/>
      <c r="U220" s="260"/>
      <c r="V220" s="407"/>
      <c r="W220" s="407"/>
      <c r="X220" s="407"/>
      <c r="Y220" s="407"/>
      <c r="Z220" s="407"/>
      <c r="AA220" s="407"/>
      <c r="AB220" s="261"/>
      <c r="AU220" s="262" t="s">
        <v>169</v>
      </c>
      <c r="AV220" s="262" t="s">
        <v>112</v>
      </c>
      <c r="AW220" s="259" t="s">
        <v>112</v>
      </c>
      <c r="AX220" s="259" t="s">
        <v>30</v>
      </c>
      <c r="AY220" s="259" t="s">
        <v>72</v>
      </c>
      <c r="AZ220" s="262" t="s">
        <v>162</v>
      </c>
    </row>
    <row r="221" spans="2:66" s="268" customFormat="1" ht="16.5" customHeight="1" x14ac:dyDescent="0.35">
      <c r="B221" s="263"/>
      <c r="C221" s="413"/>
      <c r="D221" s="413"/>
      <c r="E221" s="265" t="s">
        <v>5</v>
      </c>
      <c r="F221" s="514" t="s">
        <v>170</v>
      </c>
      <c r="G221" s="514"/>
      <c r="H221" s="514"/>
      <c r="I221" s="514"/>
      <c r="J221" s="413"/>
      <c r="K221" s="266">
        <f>K220</f>
        <v>1.46193</v>
      </c>
      <c r="L221" s="406"/>
      <c r="M221" s="406"/>
      <c r="N221" s="406"/>
      <c r="O221" s="406"/>
      <c r="P221" s="406"/>
      <c r="Q221" s="406"/>
      <c r="R221" s="406"/>
      <c r="S221" s="267"/>
      <c r="U221" s="269"/>
      <c r="V221" s="406"/>
      <c r="W221" s="406"/>
      <c r="X221" s="406"/>
      <c r="Y221" s="406"/>
      <c r="Z221" s="406"/>
      <c r="AA221" s="406"/>
      <c r="AB221" s="270"/>
      <c r="AU221" s="271" t="s">
        <v>169</v>
      </c>
      <c r="AV221" s="271" t="s">
        <v>112</v>
      </c>
      <c r="AW221" s="268" t="s">
        <v>167</v>
      </c>
      <c r="AX221" s="268" t="s">
        <v>30</v>
      </c>
      <c r="AY221" s="268" t="s">
        <v>78</v>
      </c>
      <c r="AZ221" s="271" t="s">
        <v>162</v>
      </c>
    </row>
    <row r="222" spans="2:66" s="173" customFormat="1" ht="38.25" customHeight="1" x14ac:dyDescent="0.35">
      <c r="B222" s="174"/>
      <c r="C222" s="245">
        <f>C219+1</f>
        <v>32</v>
      </c>
      <c r="D222" s="245" t="s">
        <v>163</v>
      </c>
      <c r="E222" s="246" t="s">
        <v>245</v>
      </c>
      <c r="F222" s="499" t="s">
        <v>246</v>
      </c>
      <c r="G222" s="500"/>
      <c r="H222" s="500"/>
      <c r="I222" s="501"/>
      <c r="J222" s="247" t="s">
        <v>166</v>
      </c>
      <c r="K222" s="248">
        <v>96.567999999999998</v>
      </c>
      <c r="L222" s="512"/>
      <c r="M222" s="513"/>
      <c r="N222" s="502">
        <f>ROUND(L222*K222,2)</f>
        <v>0</v>
      </c>
      <c r="O222" s="503"/>
      <c r="P222" s="503"/>
      <c r="Q222" s="504"/>
      <c r="R222" s="313" t="s">
        <v>1402</v>
      </c>
      <c r="S222" s="177"/>
      <c r="U222" s="249" t="s">
        <v>5</v>
      </c>
      <c r="V222" s="250" t="s">
        <v>37</v>
      </c>
      <c r="W222" s="251">
        <v>1.0249999999999999</v>
      </c>
      <c r="X222" s="251">
        <f>W222*K222</f>
        <v>98.982199999999992</v>
      </c>
      <c r="Y222" s="251">
        <v>2.16</v>
      </c>
      <c r="Z222" s="251">
        <f>Y222*K222</f>
        <v>208.58688000000001</v>
      </c>
      <c r="AA222" s="251">
        <v>0</v>
      </c>
      <c r="AB222" s="252">
        <f>AA222*K222</f>
        <v>0</v>
      </c>
      <c r="AS222" s="164" t="s">
        <v>167</v>
      </c>
      <c r="AU222" s="164" t="s">
        <v>163</v>
      </c>
      <c r="AV222" s="164" t="s">
        <v>112</v>
      </c>
      <c r="AZ222" s="164" t="s">
        <v>162</v>
      </c>
      <c r="BF222" s="253">
        <f>IF(V222="základní",N222,0)</f>
        <v>0</v>
      </c>
      <c r="BG222" s="253">
        <f>IF(V222="snížená",N222,0)</f>
        <v>0</v>
      </c>
      <c r="BH222" s="253">
        <f>IF(V222="zákl. přenesená",N222,0)</f>
        <v>0</v>
      </c>
      <c r="BI222" s="253">
        <f>IF(V222="sníž. přenesená",N222,0)</f>
        <v>0</v>
      </c>
      <c r="BJ222" s="253">
        <f>IF(V222="nulová",N222,0)</f>
        <v>0</v>
      </c>
      <c r="BK222" s="164" t="s">
        <v>78</v>
      </c>
      <c r="BL222" s="253">
        <f>ROUND(L222*K222,2)</f>
        <v>0</v>
      </c>
      <c r="BM222" s="164" t="s">
        <v>167</v>
      </c>
      <c r="BN222" s="164" t="s">
        <v>247</v>
      </c>
    </row>
    <row r="223" spans="2:66" s="259" customFormat="1" ht="16.5" customHeight="1" x14ac:dyDescent="0.35">
      <c r="B223" s="254"/>
      <c r="C223" s="412"/>
      <c r="D223" s="412"/>
      <c r="E223" s="256" t="s">
        <v>5</v>
      </c>
      <c r="F223" s="481" t="s">
        <v>248</v>
      </c>
      <c r="G223" s="481"/>
      <c r="H223" s="481"/>
      <c r="I223" s="481"/>
      <c r="J223" s="412"/>
      <c r="K223" s="257">
        <v>96.567999999999998</v>
      </c>
      <c r="L223" s="407"/>
      <c r="M223" s="407"/>
      <c r="N223" s="407"/>
      <c r="O223" s="407"/>
      <c r="P223" s="407"/>
      <c r="Q223" s="407"/>
      <c r="R223" s="407"/>
      <c r="S223" s="258"/>
      <c r="U223" s="260"/>
      <c r="V223" s="407"/>
      <c r="W223" s="407"/>
      <c r="X223" s="407"/>
      <c r="Y223" s="407"/>
      <c r="Z223" s="407"/>
      <c r="AA223" s="407"/>
      <c r="AB223" s="261"/>
      <c r="AU223" s="262" t="s">
        <v>169</v>
      </c>
      <c r="AV223" s="262" t="s">
        <v>112</v>
      </c>
      <c r="AW223" s="259" t="s">
        <v>112</v>
      </c>
      <c r="AX223" s="259" t="s">
        <v>30</v>
      </c>
      <c r="AY223" s="259" t="s">
        <v>72</v>
      </c>
      <c r="AZ223" s="262" t="s">
        <v>162</v>
      </c>
    </row>
    <row r="224" spans="2:66" s="268" customFormat="1" ht="16.5" customHeight="1" x14ac:dyDescent="0.35">
      <c r="B224" s="263"/>
      <c r="C224" s="413"/>
      <c r="D224" s="413"/>
      <c r="E224" s="265" t="s">
        <v>5</v>
      </c>
      <c r="F224" s="514" t="s">
        <v>170</v>
      </c>
      <c r="G224" s="514"/>
      <c r="H224" s="514"/>
      <c r="I224" s="514"/>
      <c r="J224" s="413"/>
      <c r="K224" s="266">
        <v>96.567999999999998</v>
      </c>
      <c r="L224" s="406"/>
      <c r="M224" s="406"/>
      <c r="N224" s="406"/>
      <c r="O224" s="406"/>
      <c r="P224" s="406"/>
      <c r="Q224" s="406"/>
      <c r="R224" s="406"/>
      <c r="S224" s="267"/>
      <c r="U224" s="269"/>
      <c r="V224" s="406"/>
      <c r="W224" s="406"/>
      <c r="X224" s="406"/>
      <c r="Y224" s="406"/>
      <c r="Z224" s="406"/>
      <c r="AA224" s="406"/>
      <c r="AB224" s="270"/>
      <c r="AU224" s="271" t="s">
        <v>169</v>
      </c>
      <c r="AV224" s="271" t="s">
        <v>112</v>
      </c>
      <c r="AW224" s="268" t="s">
        <v>167</v>
      </c>
      <c r="AX224" s="268" t="s">
        <v>30</v>
      </c>
      <c r="AY224" s="268" t="s">
        <v>78</v>
      </c>
      <c r="AZ224" s="271" t="s">
        <v>162</v>
      </c>
    </row>
    <row r="225" spans="2:66" s="173" customFormat="1" ht="25.5" customHeight="1" x14ac:dyDescent="0.35">
      <c r="B225" s="174"/>
      <c r="C225" s="245">
        <f>C222+1</f>
        <v>33</v>
      </c>
      <c r="D225" s="245" t="s">
        <v>163</v>
      </c>
      <c r="E225" s="246" t="s">
        <v>249</v>
      </c>
      <c r="F225" s="499" t="s">
        <v>250</v>
      </c>
      <c r="G225" s="500"/>
      <c r="H225" s="500"/>
      <c r="I225" s="501"/>
      <c r="J225" s="247" t="s">
        <v>166</v>
      </c>
      <c r="K225" s="248">
        <v>121.267</v>
      </c>
      <c r="L225" s="512"/>
      <c r="M225" s="513"/>
      <c r="N225" s="502">
        <f>ROUND(L225*K225,2)</f>
        <v>0</v>
      </c>
      <c r="O225" s="503"/>
      <c r="P225" s="503"/>
      <c r="Q225" s="504"/>
      <c r="R225" s="539" t="s">
        <v>1403</v>
      </c>
      <c r="S225" s="177"/>
      <c r="U225" s="249" t="s">
        <v>5</v>
      </c>
      <c r="V225" s="250" t="s">
        <v>37</v>
      </c>
      <c r="W225" s="251">
        <v>0</v>
      </c>
      <c r="X225" s="251">
        <f>W225*K225</f>
        <v>0</v>
      </c>
      <c r="Y225" s="251">
        <v>0</v>
      </c>
      <c r="Z225" s="251">
        <f>Y225*K225</f>
        <v>0</v>
      </c>
      <c r="AA225" s="251">
        <v>0</v>
      </c>
      <c r="AB225" s="252">
        <f>AA225*K225</f>
        <v>0</v>
      </c>
      <c r="AS225" s="164" t="s">
        <v>167</v>
      </c>
      <c r="AU225" s="164" t="s">
        <v>163</v>
      </c>
      <c r="AV225" s="164" t="s">
        <v>112</v>
      </c>
      <c r="AZ225" s="164" t="s">
        <v>162</v>
      </c>
      <c r="BF225" s="253">
        <f>IF(V225="základní",N225,0)</f>
        <v>0</v>
      </c>
      <c r="BG225" s="253">
        <f>IF(V225="snížená",N225,0)</f>
        <v>0</v>
      </c>
      <c r="BH225" s="253">
        <f>IF(V225="zákl. přenesená",N225,0)</f>
        <v>0</v>
      </c>
      <c r="BI225" s="253">
        <f>IF(V225="sníž. přenesená",N225,0)</f>
        <v>0</v>
      </c>
      <c r="BJ225" s="253">
        <f>IF(V225="nulová",N225,0)</f>
        <v>0</v>
      </c>
      <c r="BK225" s="164" t="s">
        <v>78</v>
      </c>
      <c r="BL225" s="253">
        <f>ROUND(L225*K225,2)</f>
        <v>0</v>
      </c>
      <c r="BM225" s="164" t="s">
        <v>167</v>
      </c>
      <c r="BN225" s="164" t="s">
        <v>251</v>
      </c>
    </row>
    <row r="226" spans="2:66" s="275" customFormat="1" ht="16.5" customHeight="1" x14ac:dyDescent="0.35">
      <c r="B226" s="272"/>
      <c r="C226" s="414"/>
      <c r="D226" s="414"/>
      <c r="E226" s="415" t="s">
        <v>5</v>
      </c>
      <c r="F226" s="491" t="s">
        <v>252</v>
      </c>
      <c r="G226" s="491"/>
      <c r="H226" s="491"/>
      <c r="I226" s="491"/>
      <c r="J226" s="414"/>
      <c r="K226" s="415" t="s">
        <v>5</v>
      </c>
      <c r="L226" s="408"/>
      <c r="M226" s="408"/>
      <c r="N226" s="408"/>
      <c r="O226" s="408"/>
      <c r="P226" s="408"/>
      <c r="Q226" s="408"/>
      <c r="R226" s="539"/>
      <c r="S226" s="274"/>
      <c r="U226" s="276"/>
      <c r="V226" s="408"/>
      <c r="W226" s="408"/>
      <c r="X226" s="408"/>
      <c r="Y226" s="408"/>
      <c r="Z226" s="408"/>
      <c r="AA226" s="408"/>
      <c r="AB226" s="277"/>
      <c r="AU226" s="278" t="s">
        <v>169</v>
      </c>
      <c r="AV226" s="278" t="s">
        <v>112</v>
      </c>
      <c r="AW226" s="275" t="s">
        <v>78</v>
      </c>
      <c r="AX226" s="275" t="s">
        <v>30</v>
      </c>
      <c r="AY226" s="275" t="s">
        <v>72</v>
      </c>
      <c r="AZ226" s="278" t="s">
        <v>162</v>
      </c>
    </row>
    <row r="227" spans="2:66" s="259" customFormat="1" ht="16.5" customHeight="1" x14ac:dyDescent="0.35">
      <c r="B227" s="254"/>
      <c r="C227" s="412"/>
      <c r="D227" s="412"/>
      <c r="E227" s="256" t="s">
        <v>5</v>
      </c>
      <c r="F227" s="477" t="s">
        <v>253</v>
      </c>
      <c r="G227" s="477"/>
      <c r="H227" s="477"/>
      <c r="I227" s="477"/>
      <c r="J227" s="412"/>
      <c r="K227" s="257">
        <v>44.420999999999999</v>
      </c>
      <c r="L227" s="407"/>
      <c r="M227" s="407"/>
      <c r="N227" s="407"/>
      <c r="O227" s="407"/>
      <c r="P227" s="407"/>
      <c r="Q227" s="407"/>
      <c r="R227" s="539"/>
      <c r="S227" s="258"/>
      <c r="U227" s="260"/>
      <c r="V227" s="407"/>
      <c r="W227" s="407"/>
      <c r="X227" s="407"/>
      <c r="Y227" s="407"/>
      <c r="Z227" s="407"/>
      <c r="AA227" s="407"/>
      <c r="AB227" s="261"/>
      <c r="AU227" s="262" t="s">
        <v>169</v>
      </c>
      <c r="AV227" s="262" t="s">
        <v>112</v>
      </c>
      <c r="AW227" s="259" t="s">
        <v>112</v>
      </c>
      <c r="AX227" s="259" t="s">
        <v>30</v>
      </c>
      <c r="AY227" s="259" t="s">
        <v>72</v>
      </c>
      <c r="AZ227" s="262" t="s">
        <v>162</v>
      </c>
    </row>
    <row r="228" spans="2:66" s="275" customFormat="1" ht="16.5" customHeight="1" x14ac:dyDescent="0.35">
      <c r="B228" s="272"/>
      <c r="C228" s="414"/>
      <c r="D228" s="414"/>
      <c r="E228" s="415" t="s">
        <v>5</v>
      </c>
      <c r="F228" s="493" t="s">
        <v>254</v>
      </c>
      <c r="G228" s="493"/>
      <c r="H228" s="493"/>
      <c r="I228" s="493"/>
      <c r="J228" s="414"/>
      <c r="K228" s="415" t="s">
        <v>5</v>
      </c>
      <c r="L228" s="408"/>
      <c r="M228" s="408"/>
      <c r="N228" s="408"/>
      <c r="O228" s="408"/>
      <c r="P228" s="408"/>
      <c r="Q228" s="408"/>
      <c r="R228" s="539"/>
      <c r="S228" s="274"/>
      <c r="U228" s="276"/>
      <c r="V228" s="408"/>
      <c r="W228" s="408"/>
      <c r="X228" s="408"/>
      <c r="Y228" s="408"/>
      <c r="Z228" s="408"/>
      <c r="AA228" s="408"/>
      <c r="AB228" s="277"/>
      <c r="AU228" s="278" t="s">
        <v>169</v>
      </c>
      <c r="AV228" s="278" t="s">
        <v>112</v>
      </c>
      <c r="AW228" s="275" t="s">
        <v>78</v>
      </c>
      <c r="AX228" s="275" t="s">
        <v>30</v>
      </c>
      <c r="AY228" s="275" t="s">
        <v>72</v>
      </c>
      <c r="AZ228" s="278" t="s">
        <v>162</v>
      </c>
    </row>
    <row r="229" spans="2:66" s="259" customFormat="1" ht="16.5" customHeight="1" x14ac:dyDescent="0.35">
      <c r="B229" s="254"/>
      <c r="C229" s="412"/>
      <c r="D229" s="412"/>
      <c r="E229" s="256" t="s">
        <v>5</v>
      </c>
      <c r="F229" s="477" t="s">
        <v>255</v>
      </c>
      <c r="G229" s="477"/>
      <c r="H229" s="477"/>
      <c r="I229" s="477"/>
      <c r="J229" s="412"/>
      <c r="K229" s="257">
        <v>72.426000000000002</v>
      </c>
      <c r="L229" s="407"/>
      <c r="M229" s="407"/>
      <c r="N229" s="407"/>
      <c r="O229" s="407"/>
      <c r="P229" s="407"/>
      <c r="Q229" s="407"/>
      <c r="R229" s="539"/>
      <c r="S229" s="258"/>
      <c r="U229" s="260"/>
      <c r="V229" s="407"/>
      <c r="W229" s="407"/>
      <c r="X229" s="407"/>
      <c r="Y229" s="407"/>
      <c r="Z229" s="407"/>
      <c r="AA229" s="407"/>
      <c r="AB229" s="261"/>
      <c r="AU229" s="262" t="s">
        <v>169</v>
      </c>
      <c r="AV229" s="262" t="s">
        <v>112</v>
      </c>
      <c r="AW229" s="259" t="s">
        <v>112</v>
      </c>
      <c r="AX229" s="259" t="s">
        <v>30</v>
      </c>
      <c r="AY229" s="259" t="s">
        <v>72</v>
      </c>
      <c r="AZ229" s="262" t="s">
        <v>162</v>
      </c>
    </row>
    <row r="230" spans="2:66" s="275" customFormat="1" ht="25.5" customHeight="1" x14ac:dyDescent="0.35">
      <c r="B230" s="272"/>
      <c r="C230" s="414"/>
      <c r="D230" s="414"/>
      <c r="E230" s="415" t="s">
        <v>5</v>
      </c>
      <c r="F230" s="493" t="s">
        <v>256</v>
      </c>
      <c r="G230" s="493"/>
      <c r="H230" s="493"/>
      <c r="I230" s="493"/>
      <c r="J230" s="414"/>
      <c r="K230" s="415" t="s">
        <v>5</v>
      </c>
      <c r="L230" s="408"/>
      <c r="M230" s="408"/>
      <c r="N230" s="408"/>
      <c r="O230" s="408"/>
      <c r="P230" s="408"/>
      <c r="Q230" s="408"/>
      <c r="R230" s="408" t="s">
        <v>1400</v>
      </c>
      <c r="S230" s="274"/>
      <c r="U230" s="276"/>
      <c r="V230" s="408"/>
      <c r="W230" s="408"/>
      <c r="X230" s="408"/>
      <c r="Y230" s="408"/>
      <c r="Z230" s="408"/>
      <c r="AA230" s="408"/>
      <c r="AB230" s="277"/>
      <c r="AU230" s="278" t="s">
        <v>169</v>
      </c>
      <c r="AV230" s="278" t="s">
        <v>112</v>
      </c>
      <c r="AW230" s="275" t="s">
        <v>78</v>
      </c>
      <c r="AX230" s="275" t="s">
        <v>30</v>
      </c>
      <c r="AY230" s="275" t="s">
        <v>72</v>
      </c>
      <c r="AZ230" s="278" t="s">
        <v>162</v>
      </c>
    </row>
    <row r="231" spans="2:66" s="259" customFormat="1" ht="16.5" customHeight="1" x14ac:dyDescent="0.35">
      <c r="B231" s="254"/>
      <c r="C231" s="412"/>
      <c r="D231" s="412"/>
      <c r="E231" s="256" t="s">
        <v>5</v>
      </c>
      <c r="F231" s="477" t="s">
        <v>257</v>
      </c>
      <c r="G231" s="477"/>
      <c r="H231" s="477"/>
      <c r="I231" s="477"/>
      <c r="J231" s="412"/>
      <c r="K231" s="257">
        <v>4.42</v>
      </c>
      <c r="L231" s="407"/>
      <c r="M231" s="407"/>
      <c r="N231" s="407"/>
      <c r="O231" s="407"/>
      <c r="P231" s="407"/>
      <c r="Q231" s="407"/>
      <c r="R231" s="407"/>
      <c r="S231" s="258"/>
      <c r="U231" s="260"/>
      <c r="V231" s="407"/>
      <c r="W231" s="407"/>
      <c r="X231" s="407"/>
      <c r="Y231" s="407"/>
      <c r="Z231" s="407"/>
      <c r="AA231" s="407"/>
      <c r="AB231" s="261"/>
      <c r="AU231" s="262" t="s">
        <v>169</v>
      </c>
      <c r="AV231" s="262" t="s">
        <v>112</v>
      </c>
      <c r="AW231" s="259" t="s">
        <v>112</v>
      </c>
      <c r="AX231" s="259" t="s">
        <v>30</v>
      </c>
      <c r="AY231" s="259" t="s">
        <v>72</v>
      </c>
      <c r="AZ231" s="262" t="s">
        <v>162</v>
      </c>
    </row>
    <row r="232" spans="2:66" s="268" customFormat="1" ht="16.5" customHeight="1" x14ac:dyDescent="0.35">
      <c r="B232" s="263"/>
      <c r="C232" s="413"/>
      <c r="D232" s="413"/>
      <c r="E232" s="265" t="s">
        <v>5</v>
      </c>
      <c r="F232" s="514" t="s">
        <v>170</v>
      </c>
      <c r="G232" s="514"/>
      <c r="H232" s="514"/>
      <c r="I232" s="514"/>
      <c r="J232" s="413"/>
      <c r="K232" s="266">
        <v>121.267</v>
      </c>
      <c r="L232" s="406"/>
      <c r="M232" s="406"/>
      <c r="N232" s="406"/>
      <c r="O232" s="406"/>
      <c r="P232" s="406"/>
      <c r="Q232" s="406"/>
      <c r="R232" s="406"/>
      <c r="S232" s="267"/>
      <c r="U232" s="269"/>
      <c r="V232" s="406"/>
      <c r="W232" s="406"/>
      <c r="X232" s="406"/>
      <c r="Y232" s="406"/>
      <c r="Z232" s="406"/>
      <c r="AA232" s="406"/>
      <c r="AB232" s="270"/>
      <c r="AU232" s="271" t="s">
        <v>169</v>
      </c>
      <c r="AV232" s="271" t="s">
        <v>112</v>
      </c>
      <c r="AW232" s="268" t="s">
        <v>167</v>
      </c>
      <c r="AX232" s="268" t="s">
        <v>30</v>
      </c>
      <c r="AY232" s="268" t="s">
        <v>78</v>
      </c>
      <c r="AZ232" s="271" t="s">
        <v>162</v>
      </c>
    </row>
    <row r="233" spans="2:66" s="173" customFormat="1" ht="25.5" customHeight="1" x14ac:dyDescent="0.35">
      <c r="B233" s="174"/>
      <c r="C233" s="245">
        <f>C225+1</f>
        <v>34</v>
      </c>
      <c r="D233" s="245" t="s">
        <v>163</v>
      </c>
      <c r="E233" s="246" t="s">
        <v>258</v>
      </c>
      <c r="F233" s="499" t="s">
        <v>259</v>
      </c>
      <c r="G233" s="500"/>
      <c r="H233" s="500"/>
      <c r="I233" s="501"/>
      <c r="J233" s="247" t="s">
        <v>227</v>
      </c>
      <c r="K233" s="248">
        <v>30.78</v>
      </c>
      <c r="L233" s="512"/>
      <c r="M233" s="513"/>
      <c r="N233" s="502">
        <f>ROUND(L233*K233,2)</f>
        <v>0</v>
      </c>
      <c r="O233" s="503"/>
      <c r="P233" s="503"/>
      <c r="Q233" s="504"/>
      <c r="R233" s="314" t="s">
        <v>1400</v>
      </c>
      <c r="S233" s="177"/>
      <c r="U233" s="249" t="s">
        <v>5</v>
      </c>
      <c r="V233" s="250" t="s">
        <v>37</v>
      </c>
      <c r="W233" s="251">
        <v>0</v>
      </c>
      <c r="X233" s="251">
        <f>W233*K233</f>
        <v>0</v>
      </c>
      <c r="Y233" s="251">
        <v>0</v>
      </c>
      <c r="Z233" s="251">
        <f>Y233*K233</f>
        <v>0</v>
      </c>
      <c r="AA233" s="251">
        <v>0</v>
      </c>
      <c r="AB233" s="252">
        <f>AA233*K233</f>
        <v>0</v>
      </c>
      <c r="AS233" s="164" t="s">
        <v>167</v>
      </c>
      <c r="AU233" s="164" t="s">
        <v>163</v>
      </c>
      <c r="AV233" s="164" t="s">
        <v>112</v>
      </c>
      <c r="AZ233" s="164" t="s">
        <v>162</v>
      </c>
      <c r="BF233" s="253">
        <f>IF(V233="základní",N233,0)</f>
        <v>0</v>
      </c>
      <c r="BG233" s="253">
        <f>IF(V233="snížená",N233,0)</f>
        <v>0</v>
      </c>
      <c r="BH233" s="253">
        <f>IF(V233="zákl. přenesená",N233,0)</f>
        <v>0</v>
      </c>
      <c r="BI233" s="253">
        <f>IF(V233="sníž. přenesená",N233,0)</f>
        <v>0</v>
      </c>
      <c r="BJ233" s="253">
        <f>IF(V233="nulová",N233,0)</f>
        <v>0</v>
      </c>
      <c r="BK233" s="164" t="s">
        <v>78</v>
      </c>
      <c r="BL233" s="253">
        <f>ROUND(L233*K233,2)</f>
        <v>0</v>
      </c>
      <c r="BM233" s="164" t="s">
        <v>167</v>
      </c>
      <c r="BN233" s="164" t="s">
        <v>260</v>
      </c>
    </row>
    <row r="234" spans="2:66" s="275" customFormat="1" ht="16.5" customHeight="1" x14ac:dyDescent="0.35">
      <c r="B234" s="272"/>
      <c r="C234" s="414"/>
      <c r="D234" s="414"/>
      <c r="E234" s="415" t="s">
        <v>5</v>
      </c>
      <c r="F234" s="491" t="s">
        <v>261</v>
      </c>
      <c r="G234" s="491"/>
      <c r="H234" s="491"/>
      <c r="I234" s="491"/>
      <c r="J234" s="414"/>
      <c r="K234" s="415" t="s">
        <v>5</v>
      </c>
      <c r="L234" s="408"/>
      <c r="M234" s="408"/>
      <c r="N234" s="408"/>
      <c r="O234" s="408"/>
      <c r="P234" s="408"/>
      <c r="Q234" s="408"/>
      <c r="S234" s="274"/>
      <c r="U234" s="276"/>
      <c r="V234" s="408"/>
      <c r="W234" s="408"/>
      <c r="X234" s="408"/>
      <c r="Y234" s="408"/>
      <c r="Z234" s="408"/>
      <c r="AA234" s="408"/>
      <c r="AB234" s="277"/>
      <c r="AU234" s="278" t="s">
        <v>169</v>
      </c>
      <c r="AV234" s="278" t="s">
        <v>112</v>
      </c>
      <c r="AW234" s="275" t="s">
        <v>78</v>
      </c>
      <c r="AX234" s="275" t="s">
        <v>30</v>
      </c>
      <c r="AY234" s="275" t="s">
        <v>72</v>
      </c>
      <c r="AZ234" s="278" t="s">
        <v>162</v>
      </c>
    </row>
    <row r="235" spans="2:66" s="259" customFormat="1" ht="16.5" customHeight="1" x14ac:dyDescent="0.35">
      <c r="B235" s="254"/>
      <c r="C235" s="412"/>
      <c r="D235" s="412"/>
      <c r="E235" s="256" t="s">
        <v>5</v>
      </c>
      <c r="F235" s="477" t="s">
        <v>262</v>
      </c>
      <c r="G235" s="477"/>
      <c r="H235" s="477"/>
      <c r="I235" s="477"/>
      <c r="J235" s="412"/>
      <c r="K235" s="257">
        <v>2.08</v>
      </c>
      <c r="L235" s="407"/>
      <c r="M235" s="407"/>
      <c r="N235" s="407"/>
      <c r="O235" s="407"/>
      <c r="P235" s="407"/>
      <c r="Q235" s="407"/>
      <c r="R235" s="408"/>
      <c r="S235" s="258"/>
      <c r="U235" s="260"/>
      <c r="V235" s="407"/>
      <c r="W235" s="407"/>
      <c r="X235" s="407"/>
      <c r="Y235" s="407"/>
      <c r="Z235" s="407"/>
      <c r="AA235" s="407"/>
      <c r="AB235" s="261"/>
      <c r="AU235" s="262" t="s">
        <v>169</v>
      </c>
      <c r="AV235" s="262" t="s">
        <v>112</v>
      </c>
      <c r="AW235" s="259" t="s">
        <v>112</v>
      </c>
      <c r="AX235" s="259" t="s">
        <v>30</v>
      </c>
      <c r="AY235" s="259" t="s">
        <v>72</v>
      </c>
      <c r="AZ235" s="262" t="s">
        <v>162</v>
      </c>
    </row>
    <row r="236" spans="2:66" s="259" customFormat="1" ht="16.5" customHeight="1" x14ac:dyDescent="0.35">
      <c r="B236" s="254"/>
      <c r="C236" s="412"/>
      <c r="D236" s="412"/>
      <c r="E236" s="256" t="s">
        <v>5</v>
      </c>
      <c r="F236" s="477" t="s">
        <v>263</v>
      </c>
      <c r="G236" s="478"/>
      <c r="H236" s="478"/>
      <c r="I236" s="478"/>
      <c r="J236" s="412"/>
      <c r="K236" s="257">
        <v>1.7</v>
      </c>
      <c r="L236" s="255"/>
      <c r="M236" s="255"/>
      <c r="N236" s="303"/>
      <c r="O236" s="303"/>
      <c r="P236" s="303"/>
      <c r="Q236" s="303"/>
      <c r="R236" s="306"/>
      <c r="S236" s="258"/>
      <c r="U236" s="260"/>
      <c r="V236" s="303"/>
      <c r="W236" s="303"/>
      <c r="X236" s="303"/>
      <c r="Y236" s="303"/>
      <c r="Z236" s="303"/>
      <c r="AA236" s="303"/>
      <c r="AB236" s="261"/>
      <c r="AU236" s="262" t="s">
        <v>169</v>
      </c>
      <c r="AV236" s="262" t="s">
        <v>112</v>
      </c>
      <c r="AW236" s="259" t="s">
        <v>112</v>
      </c>
      <c r="AX236" s="259" t="s">
        <v>30</v>
      </c>
      <c r="AY236" s="259" t="s">
        <v>72</v>
      </c>
      <c r="AZ236" s="262" t="s">
        <v>162</v>
      </c>
    </row>
    <row r="237" spans="2:66" s="275" customFormat="1" ht="16.5" customHeight="1" x14ac:dyDescent="0.35">
      <c r="B237" s="272"/>
      <c r="C237" s="414"/>
      <c r="D237" s="414"/>
      <c r="E237" s="415" t="s">
        <v>5</v>
      </c>
      <c r="F237" s="493" t="s">
        <v>264</v>
      </c>
      <c r="G237" s="494"/>
      <c r="H237" s="494"/>
      <c r="I237" s="494"/>
      <c r="J237" s="414"/>
      <c r="K237" s="415" t="s">
        <v>5</v>
      </c>
      <c r="L237" s="273"/>
      <c r="M237" s="273"/>
      <c r="N237" s="306"/>
      <c r="O237" s="306"/>
      <c r="P237" s="306"/>
      <c r="Q237" s="306"/>
      <c r="R237" s="493" t="s">
        <v>1403</v>
      </c>
      <c r="S237" s="274"/>
      <c r="U237" s="276"/>
      <c r="V237" s="306"/>
      <c r="W237" s="306"/>
      <c r="X237" s="306"/>
      <c r="Y237" s="306"/>
      <c r="Z237" s="306"/>
      <c r="AA237" s="306"/>
      <c r="AB237" s="277"/>
      <c r="AU237" s="278" t="s">
        <v>169</v>
      </c>
      <c r="AV237" s="278" t="s">
        <v>112</v>
      </c>
      <c r="AW237" s="275" t="s">
        <v>78</v>
      </c>
      <c r="AX237" s="275" t="s">
        <v>30</v>
      </c>
      <c r="AY237" s="275" t="s">
        <v>72</v>
      </c>
      <c r="AZ237" s="278" t="s">
        <v>162</v>
      </c>
    </row>
    <row r="238" spans="2:66" s="259" customFormat="1" ht="16.5" customHeight="1" x14ac:dyDescent="0.35">
      <c r="B238" s="254"/>
      <c r="C238" s="412"/>
      <c r="D238" s="412"/>
      <c r="E238" s="256" t="s">
        <v>5</v>
      </c>
      <c r="F238" s="477" t="s">
        <v>265</v>
      </c>
      <c r="G238" s="478"/>
      <c r="H238" s="478"/>
      <c r="I238" s="478"/>
      <c r="J238" s="412"/>
      <c r="K238" s="257">
        <v>27</v>
      </c>
      <c r="L238" s="255"/>
      <c r="M238" s="255"/>
      <c r="N238" s="303"/>
      <c r="O238" s="303"/>
      <c r="P238" s="303"/>
      <c r="Q238" s="303"/>
      <c r="R238" s="538"/>
      <c r="S238" s="258"/>
      <c r="U238" s="260"/>
      <c r="V238" s="303"/>
      <c r="W238" s="303"/>
      <c r="X238" s="303"/>
      <c r="Y238" s="303"/>
      <c r="Z238" s="303"/>
      <c r="AA238" s="303"/>
      <c r="AB238" s="261"/>
      <c r="AU238" s="262" t="s">
        <v>169</v>
      </c>
      <c r="AV238" s="262" t="s">
        <v>112</v>
      </c>
      <c r="AW238" s="259" t="s">
        <v>112</v>
      </c>
      <c r="AX238" s="259" t="s">
        <v>30</v>
      </c>
      <c r="AY238" s="259" t="s">
        <v>72</v>
      </c>
      <c r="AZ238" s="262" t="s">
        <v>162</v>
      </c>
    </row>
    <row r="239" spans="2:66" s="268" customFormat="1" ht="16.5" customHeight="1" x14ac:dyDescent="0.35">
      <c r="B239" s="263"/>
      <c r="C239" s="413"/>
      <c r="D239" s="413"/>
      <c r="E239" s="265" t="s">
        <v>5</v>
      </c>
      <c r="F239" s="479" t="s">
        <v>170</v>
      </c>
      <c r="G239" s="480"/>
      <c r="H239" s="480"/>
      <c r="I239" s="480"/>
      <c r="J239" s="413"/>
      <c r="K239" s="266">
        <v>30.78</v>
      </c>
      <c r="L239" s="264"/>
      <c r="M239" s="264"/>
      <c r="N239" s="304"/>
      <c r="O239" s="304"/>
      <c r="P239" s="304"/>
      <c r="Q239" s="304"/>
      <c r="R239" s="304"/>
      <c r="S239" s="267"/>
      <c r="U239" s="269"/>
      <c r="V239" s="304"/>
      <c r="W239" s="304"/>
      <c r="X239" s="304"/>
      <c r="Y239" s="304"/>
      <c r="Z239" s="304"/>
      <c r="AA239" s="304"/>
      <c r="AB239" s="270"/>
      <c r="AU239" s="271" t="s">
        <v>169</v>
      </c>
      <c r="AV239" s="271" t="s">
        <v>112</v>
      </c>
      <c r="AW239" s="268" t="s">
        <v>167</v>
      </c>
      <c r="AX239" s="268" t="s">
        <v>30</v>
      </c>
      <c r="AY239" s="268" t="s">
        <v>78</v>
      </c>
      <c r="AZ239" s="271" t="s">
        <v>162</v>
      </c>
    </row>
    <row r="240" spans="2:66" s="173" customFormat="1" ht="25.5" customHeight="1" x14ac:dyDescent="0.35">
      <c r="B240" s="174"/>
      <c r="C240" s="245">
        <f>C233+1</f>
        <v>35</v>
      </c>
      <c r="D240" s="245" t="s">
        <v>163</v>
      </c>
      <c r="E240" s="246" t="s">
        <v>266</v>
      </c>
      <c r="F240" s="460" t="s">
        <v>267</v>
      </c>
      <c r="G240" s="460"/>
      <c r="H240" s="460"/>
      <c r="I240" s="460"/>
      <c r="J240" s="247" t="s">
        <v>227</v>
      </c>
      <c r="K240" s="248">
        <v>30.78</v>
      </c>
      <c r="L240" s="461"/>
      <c r="M240" s="461"/>
      <c r="N240" s="462">
        <f>ROUND(L240*K240,2)</f>
        <v>0</v>
      </c>
      <c r="O240" s="462"/>
      <c r="P240" s="462"/>
      <c r="Q240" s="462"/>
      <c r="R240" s="315" t="s">
        <v>1405</v>
      </c>
      <c r="S240" s="177"/>
      <c r="U240" s="249" t="s">
        <v>5</v>
      </c>
      <c r="V240" s="250" t="s">
        <v>37</v>
      </c>
      <c r="W240" s="251">
        <v>0</v>
      </c>
      <c r="X240" s="251">
        <f>W240*K240</f>
        <v>0</v>
      </c>
      <c r="Y240" s="251">
        <v>0</v>
      </c>
      <c r="Z240" s="251">
        <f>Y240*K240</f>
        <v>0</v>
      </c>
      <c r="AA240" s="251">
        <v>0</v>
      </c>
      <c r="AB240" s="252">
        <f>AA240*K240</f>
        <v>0</v>
      </c>
      <c r="AS240" s="164" t="s">
        <v>167</v>
      </c>
      <c r="AU240" s="164" t="s">
        <v>163</v>
      </c>
      <c r="AV240" s="164" t="s">
        <v>112</v>
      </c>
      <c r="AZ240" s="164" t="s">
        <v>162</v>
      </c>
      <c r="BF240" s="253">
        <f>IF(V240="základní",N240,0)</f>
        <v>0</v>
      </c>
      <c r="BG240" s="253">
        <f>IF(V240="snížená",N240,0)</f>
        <v>0</v>
      </c>
      <c r="BH240" s="253">
        <f>IF(V240="zákl. přenesená",N240,0)</f>
        <v>0</v>
      </c>
      <c r="BI240" s="253">
        <f>IF(V240="sníž. přenesená",N240,0)</f>
        <v>0</v>
      </c>
      <c r="BJ240" s="253">
        <f>IF(V240="nulová",N240,0)</f>
        <v>0</v>
      </c>
      <c r="BK240" s="164" t="s">
        <v>78</v>
      </c>
      <c r="BL240" s="253">
        <f>ROUND(L240*K240,2)</f>
        <v>0</v>
      </c>
      <c r="BM240" s="164" t="s">
        <v>167</v>
      </c>
      <c r="BN240" s="164" t="s">
        <v>268</v>
      </c>
    </row>
    <row r="241" spans="2:66" s="173" customFormat="1" ht="48" customHeight="1" x14ac:dyDescent="0.35">
      <c r="B241" s="174"/>
      <c r="C241" s="245">
        <f>C240+1</f>
        <v>36</v>
      </c>
      <c r="D241" s="245" t="s">
        <v>163</v>
      </c>
      <c r="E241" s="246" t="s">
        <v>269</v>
      </c>
      <c r="F241" s="460" t="s">
        <v>270</v>
      </c>
      <c r="G241" s="460"/>
      <c r="H241" s="460"/>
      <c r="I241" s="460"/>
      <c r="J241" s="247" t="s">
        <v>216</v>
      </c>
      <c r="K241" s="248">
        <v>14.552</v>
      </c>
      <c r="L241" s="461"/>
      <c r="M241" s="461"/>
      <c r="N241" s="462">
        <f>ROUND(L241*K241,2)</f>
        <v>0</v>
      </c>
      <c r="O241" s="462"/>
      <c r="P241" s="462"/>
      <c r="Q241" s="462"/>
      <c r="R241" s="313" t="s">
        <v>1438</v>
      </c>
      <c r="S241" s="177"/>
      <c r="U241" s="249" t="s">
        <v>5</v>
      </c>
      <c r="V241" s="250" t="s">
        <v>37</v>
      </c>
      <c r="W241" s="251">
        <v>0</v>
      </c>
      <c r="X241" s="251">
        <f>W241*K241</f>
        <v>0</v>
      </c>
      <c r="Y241" s="251">
        <v>0</v>
      </c>
      <c r="Z241" s="251">
        <f>Y241*K241</f>
        <v>0</v>
      </c>
      <c r="AA241" s="251">
        <v>0</v>
      </c>
      <c r="AB241" s="252">
        <f>AA241*K241</f>
        <v>0</v>
      </c>
      <c r="AS241" s="164" t="s">
        <v>167</v>
      </c>
      <c r="AU241" s="164" t="s">
        <v>163</v>
      </c>
      <c r="AV241" s="164" t="s">
        <v>112</v>
      </c>
      <c r="AZ241" s="164" t="s">
        <v>162</v>
      </c>
      <c r="BF241" s="253">
        <f>IF(V241="základní",N241,0)</f>
        <v>0</v>
      </c>
      <c r="BG241" s="253">
        <f>IF(V241="snížená",N241,0)</f>
        <v>0</v>
      </c>
      <c r="BH241" s="253">
        <f>IF(V241="zákl. přenesená",N241,0)</f>
        <v>0</v>
      </c>
      <c r="BI241" s="253">
        <f>IF(V241="sníž. přenesená",N241,0)</f>
        <v>0</v>
      </c>
      <c r="BJ241" s="253">
        <f>IF(V241="nulová",N241,0)</f>
        <v>0</v>
      </c>
      <c r="BK241" s="164" t="s">
        <v>78</v>
      </c>
      <c r="BL241" s="253">
        <f>ROUND(L241*K241,2)</f>
        <v>0</v>
      </c>
      <c r="BM241" s="164" t="s">
        <v>167</v>
      </c>
      <c r="BN241" s="164" t="s">
        <v>271</v>
      </c>
    </row>
    <row r="242" spans="2:66" s="259" customFormat="1" ht="16.5" customHeight="1" x14ac:dyDescent="0.35">
      <c r="B242" s="254"/>
      <c r="C242" s="412"/>
      <c r="D242" s="412"/>
      <c r="E242" s="256" t="s">
        <v>5</v>
      </c>
      <c r="F242" s="481" t="s">
        <v>272</v>
      </c>
      <c r="G242" s="482"/>
      <c r="H242" s="482"/>
      <c r="I242" s="482"/>
      <c r="J242" s="412"/>
      <c r="K242" s="257">
        <v>5.8609999999999998</v>
      </c>
      <c r="L242" s="255"/>
      <c r="M242" s="255"/>
      <c r="N242" s="303"/>
      <c r="O242" s="303"/>
      <c r="P242" s="303"/>
      <c r="Q242" s="303"/>
      <c r="R242" s="303"/>
      <c r="S242" s="258"/>
      <c r="U242" s="260"/>
      <c r="V242" s="303"/>
      <c r="W242" s="303"/>
      <c r="X242" s="303"/>
      <c r="Y242" s="303"/>
      <c r="Z242" s="303"/>
      <c r="AA242" s="303"/>
      <c r="AB242" s="261"/>
      <c r="AU242" s="262" t="s">
        <v>169</v>
      </c>
      <c r="AV242" s="262" t="s">
        <v>112</v>
      </c>
      <c r="AW242" s="259" t="s">
        <v>112</v>
      </c>
      <c r="AX242" s="259" t="s">
        <v>30</v>
      </c>
      <c r="AY242" s="259" t="s">
        <v>72</v>
      </c>
      <c r="AZ242" s="262" t="s">
        <v>162</v>
      </c>
    </row>
    <row r="243" spans="2:66" s="259" customFormat="1" ht="16.5" customHeight="1" x14ac:dyDescent="0.35">
      <c r="B243" s="254"/>
      <c r="C243" s="412"/>
      <c r="D243" s="412"/>
      <c r="E243" s="256" t="s">
        <v>5</v>
      </c>
      <c r="F243" s="477" t="s">
        <v>273</v>
      </c>
      <c r="G243" s="478"/>
      <c r="H243" s="478"/>
      <c r="I243" s="478"/>
      <c r="J243" s="412"/>
      <c r="K243" s="257">
        <v>8.6910000000000007</v>
      </c>
      <c r="L243" s="255"/>
      <c r="M243" s="255"/>
      <c r="N243" s="303"/>
      <c r="O243" s="303"/>
      <c r="P243" s="303"/>
      <c r="Q243" s="303"/>
      <c r="R243" s="303"/>
      <c r="S243" s="258"/>
      <c r="U243" s="260"/>
      <c r="V243" s="303"/>
      <c r="W243" s="303"/>
      <c r="X243" s="303"/>
      <c r="Y243" s="303"/>
      <c r="Z243" s="303"/>
      <c r="AA243" s="303"/>
      <c r="AB243" s="261"/>
      <c r="AU243" s="262" t="s">
        <v>169</v>
      </c>
      <c r="AV243" s="262" t="s">
        <v>112</v>
      </c>
      <c r="AW243" s="259" t="s">
        <v>112</v>
      </c>
      <c r="AX243" s="259" t="s">
        <v>30</v>
      </c>
      <c r="AY243" s="259" t="s">
        <v>72</v>
      </c>
      <c r="AZ243" s="262" t="s">
        <v>162</v>
      </c>
    </row>
    <row r="244" spans="2:66" s="268" customFormat="1" ht="16.5" customHeight="1" x14ac:dyDescent="0.35">
      <c r="B244" s="263"/>
      <c r="C244" s="413"/>
      <c r="D244" s="413"/>
      <c r="E244" s="265" t="s">
        <v>5</v>
      </c>
      <c r="F244" s="479" t="s">
        <v>170</v>
      </c>
      <c r="G244" s="480"/>
      <c r="H244" s="480"/>
      <c r="I244" s="480"/>
      <c r="J244" s="413"/>
      <c r="K244" s="266">
        <v>14.552</v>
      </c>
      <c r="L244" s="264"/>
      <c r="M244" s="264"/>
      <c r="N244" s="304"/>
      <c r="O244" s="304"/>
      <c r="P244" s="304"/>
      <c r="Q244" s="304"/>
      <c r="R244" s="304"/>
      <c r="S244" s="267"/>
      <c r="U244" s="269"/>
      <c r="V244" s="304"/>
      <c r="W244" s="304"/>
      <c r="X244" s="304"/>
      <c r="Y244" s="304"/>
      <c r="Z244" s="304"/>
      <c r="AA244" s="304"/>
      <c r="AB244" s="270"/>
      <c r="AU244" s="271" t="s">
        <v>169</v>
      </c>
      <c r="AV244" s="271" t="s">
        <v>112</v>
      </c>
      <c r="AW244" s="268" t="s">
        <v>167</v>
      </c>
      <c r="AX244" s="268" t="s">
        <v>30</v>
      </c>
      <c r="AY244" s="268" t="s">
        <v>78</v>
      </c>
      <c r="AZ244" s="271" t="s">
        <v>162</v>
      </c>
    </row>
    <row r="245" spans="2:66" s="173" customFormat="1" ht="25.5" customHeight="1" x14ac:dyDescent="0.35">
      <c r="B245" s="174"/>
      <c r="C245" s="245">
        <f>C241+1</f>
        <v>37</v>
      </c>
      <c r="D245" s="245" t="s">
        <v>163</v>
      </c>
      <c r="E245" s="246" t="s">
        <v>274</v>
      </c>
      <c r="F245" s="460" t="s">
        <v>275</v>
      </c>
      <c r="G245" s="460"/>
      <c r="H245" s="460"/>
      <c r="I245" s="460"/>
      <c r="J245" s="247" t="s">
        <v>166</v>
      </c>
      <c r="K245" s="248">
        <v>29.225999999999999</v>
      </c>
      <c r="L245" s="461"/>
      <c r="M245" s="461"/>
      <c r="N245" s="462">
        <f>ROUND(L245*K245,2)</f>
        <v>0</v>
      </c>
      <c r="O245" s="462"/>
      <c r="P245" s="462"/>
      <c r="Q245" s="462"/>
      <c r="R245" s="313" t="s">
        <v>1447</v>
      </c>
      <c r="S245" s="177"/>
      <c r="U245" s="249" t="s">
        <v>5</v>
      </c>
      <c r="V245" s="250" t="s">
        <v>37</v>
      </c>
      <c r="W245" s="251">
        <v>0</v>
      </c>
      <c r="X245" s="251">
        <f>W245*K245</f>
        <v>0</v>
      </c>
      <c r="Y245" s="251">
        <v>0</v>
      </c>
      <c r="Z245" s="251">
        <f>Y245*K245</f>
        <v>0</v>
      </c>
      <c r="AA245" s="251">
        <v>0</v>
      </c>
      <c r="AB245" s="252">
        <f>AA245*K245</f>
        <v>0</v>
      </c>
      <c r="AS245" s="164" t="s">
        <v>167</v>
      </c>
      <c r="AU245" s="164" t="s">
        <v>163</v>
      </c>
      <c r="AV245" s="164" t="s">
        <v>112</v>
      </c>
      <c r="AZ245" s="164" t="s">
        <v>162</v>
      </c>
      <c r="BF245" s="253">
        <f>IF(V245="základní",N245,0)</f>
        <v>0</v>
      </c>
      <c r="BG245" s="253">
        <f>IF(V245="snížená",N245,0)</f>
        <v>0</v>
      </c>
      <c r="BH245" s="253">
        <f>IF(V245="zákl. přenesená",N245,0)</f>
        <v>0</v>
      </c>
      <c r="BI245" s="253">
        <f>IF(V245="sníž. přenesená",N245,0)</f>
        <v>0</v>
      </c>
      <c r="BJ245" s="253">
        <f>IF(V245="nulová",N245,0)</f>
        <v>0</v>
      </c>
      <c r="BK245" s="164" t="s">
        <v>78</v>
      </c>
      <c r="BL245" s="253">
        <f>ROUND(L245*K245,2)</f>
        <v>0</v>
      </c>
      <c r="BM245" s="164" t="s">
        <v>167</v>
      </c>
      <c r="BN245" s="164" t="s">
        <v>276</v>
      </c>
    </row>
    <row r="246" spans="2:66" s="275" customFormat="1" ht="25.5" customHeight="1" x14ac:dyDescent="0.35">
      <c r="B246" s="272"/>
      <c r="C246" s="414"/>
      <c r="D246" s="414"/>
      <c r="E246" s="415" t="s">
        <v>5</v>
      </c>
      <c r="F246" s="491" t="s">
        <v>277</v>
      </c>
      <c r="G246" s="492"/>
      <c r="H246" s="492"/>
      <c r="I246" s="492"/>
      <c r="J246" s="414"/>
      <c r="K246" s="415" t="s">
        <v>5</v>
      </c>
      <c r="L246" s="273"/>
      <c r="M246" s="273"/>
      <c r="N246" s="306"/>
      <c r="O246" s="306"/>
      <c r="P246" s="306"/>
      <c r="Q246" s="306"/>
      <c r="R246" s="306"/>
      <c r="S246" s="274"/>
      <c r="U246" s="276"/>
      <c r="V246" s="306"/>
      <c r="W246" s="306"/>
      <c r="X246" s="306"/>
      <c r="Y246" s="306"/>
      <c r="Z246" s="306"/>
      <c r="AA246" s="306"/>
      <c r="AB246" s="277"/>
      <c r="AU246" s="278" t="s">
        <v>169</v>
      </c>
      <c r="AV246" s="278" t="s">
        <v>112</v>
      </c>
      <c r="AW246" s="275" t="s">
        <v>78</v>
      </c>
      <c r="AX246" s="275" t="s">
        <v>30</v>
      </c>
      <c r="AY246" s="275" t="s">
        <v>72</v>
      </c>
      <c r="AZ246" s="278" t="s">
        <v>162</v>
      </c>
    </row>
    <row r="247" spans="2:66" s="259" customFormat="1" ht="16.5" customHeight="1" x14ac:dyDescent="0.35">
      <c r="B247" s="254"/>
      <c r="C247" s="412"/>
      <c r="D247" s="412"/>
      <c r="E247" s="256" t="s">
        <v>5</v>
      </c>
      <c r="F247" s="477" t="s">
        <v>195</v>
      </c>
      <c r="G247" s="478"/>
      <c r="H247" s="478"/>
      <c r="I247" s="478"/>
      <c r="J247" s="412"/>
      <c r="K247" s="257">
        <v>0.57599999999999996</v>
      </c>
      <c r="L247" s="255"/>
      <c r="M247" s="255"/>
      <c r="N247" s="303"/>
      <c r="O247" s="303"/>
      <c r="P247" s="303"/>
      <c r="Q247" s="303"/>
      <c r="R247" s="303"/>
      <c r="S247" s="258"/>
      <c r="U247" s="260"/>
      <c r="V247" s="303"/>
      <c r="W247" s="303"/>
      <c r="X247" s="303"/>
      <c r="Y247" s="303"/>
      <c r="Z247" s="303"/>
      <c r="AA247" s="303"/>
      <c r="AB247" s="261"/>
      <c r="AU247" s="262" t="s">
        <v>169</v>
      </c>
      <c r="AV247" s="262" t="s">
        <v>112</v>
      </c>
      <c r="AW247" s="259" t="s">
        <v>112</v>
      </c>
      <c r="AX247" s="259" t="s">
        <v>30</v>
      </c>
      <c r="AY247" s="259" t="s">
        <v>72</v>
      </c>
      <c r="AZ247" s="262" t="s">
        <v>162</v>
      </c>
    </row>
    <row r="248" spans="2:66" s="275" customFormat="1" ht="16.5" customHeight="1" x14ac:dyDescent="0.35">
      <c r="B248" s="272"/>
      <c r="C248" s="414"/>
      <c r="D248" s="414"/>
      <c r="E248" s="415" t="s">
        <v>5</v>
      </c>
      <c r="F248" s="493" t="s">
        <v>278</v>
      </c>
      <c r="G248" s="494"/>
      <c r="H248" s="494"/>
      <c r="I248" s="494"/>
      <c r="J248" s="414"/>
      <c r="K248" s="415" t="s">
        <v>5</v>
      </c>
      <c r="L248" s="273"/>
      <c r="M248" s="273"/>
      <c r="N248" s="306"/>
      <c r="O248" s="306"/>
      <c r="P248" s="306"/>
      <c r="Q248" s="306"/>
      <c r="R248" s="306"/>
      <c r="S248" s="274"/>
      <c r="U248" s="276"/>
      <c r="V248" s="306"/>
      <c r="W248" s="306"/>
      <c r="X248" s="306"/>
      <c r="Y248" s="306"/>
      <c r="Z248" s="306"/>
      <c r="AA248" s="306"/>
      <c r="AB248" s="277"/>
      <c r="AU248" s="278" t="s">
        <v>169</v>
      </c>
      <c r="AV248" s="278" t="s">
        <v>112</v>
      </c>
      <c r="AW248" s="275" t="s">
        <v>78</v>
      </c>
      <c r="AX248" s="275" t="s">
        <v>30</v>
      </c>
      <c r="AY248" s="275" t="s">
        <v>72</v>
      </c>
      <c r="AZ248" s="278" t="s">
        <v>162</v>
      </c>
    </row>
    <row r="249" spans="2:66" s="259" customFormat="1" ht="16.5" customHeight="1" x14ac:dyDescent="0.35">
      <c r="B249" s="254"/>
      <c r="C249" s="412"/>
      <c r="D249" s="412"/>
      <c r="E249" s="256" t="s">
        <v>5</v>
      </c>
      <c r="F249" s="477" t="s">
        <v>279</v>
      </c>
      <c r="G249" s="478"/>
      <c r="H249" s="478"/>
      <c r="I249" s="478"/>
      <c r="J249" s="412"/>
      <c r="K249" s="257">
        <v>17.850000000000001</v>
      </c>
      <c r="L249" s="255"/>
      <c r="M249" s="255"/>
      <c r="N249" s="303"/>
      <c r="O249" s="303"/>
      <c r="P249" s="303"/>
      <c r="Q249" s="303"/>
      <c r="R249" s="303"/>
      <c r="S249" s="258"/>
      <c r="U249" s="260"/>
      <c r="V249" s="303"/>
      <c r="W249" s="303"/>
      <c r="X249" s="303"/>
      <c r="Y249" s="303"/>
      <c r="Z249" s="303"/>
      <c r="AA249" s="303"/>
      <c r="AB249" s="261"/>
      <c r="AU249" s="262" t="s">
        <v>169</v>
      </c>
      <c r="AV249" s="262" t="s">
        <v>112</v>
      </c>
      <c r="AW249" s="259" t="s">
        <v>112</v>
      </c>
      <c r="AX249" s="259" t="s">
        <v>30</v>
      </c>
      <c r="AY249" s="259" t="s">
        <v>72</v>
      </c>
      <c r="AZ249" s="262" t="s">
        <v>162</v>
      </c>
    </row>
    <row r="250" spans="2:66" s="259" customFormat="1" ht="16.5" customHeight="1" x14ac:dyDescent="0.35">
      <c r="B250" s="254"/>
      <c r="C250" s="412"/>
      <c r="D250" s="412"/>
      <c r="E250" s="256" t="s">
        <v>5</v>
      </c>
      <c r="F250" s="477" t="s">
        <v>280</v>
      </c>
      <c r="G250" s="478"/>
      <c r="H250" s="478"/>
      <c r="I250" s="478"/>
      <c r="J250" s="412"/>
      <c r="K250" s="257">
        <v>10.8</v>
      </c>
      <c r="L250" s="255"/>
      <c r="M250" s="255"/>
      <c r="N250" s="303"/>
      <c r="O250" s="303"/>
      <c r="P250" s="303"/>
      <c r="Q250" s="303"/>
      <c r="R250" s="303"/>
      <c r="S250" s="258"/>
      <c r="U250" s="260"/>
      <c r="V250" s="303"/>
      <c r="W250" s="303"/>
      <c r="X250" s="303"/>
      <c r="Y250" s="303"/>
      <c r="Z250" s="303"/>
      <c r="AA250" s="303"/>
      <c r="AB250" s="261"/>
      <c r="AU250" s="262" t="s">
        <v>169</v>
      </c>
      <c r="AV250" s="262" t="s">
        <v>112</v>
      </c>
      <c r="AW250" s="259" t="s">
        <v>112</v>
      </c>
      <c r="AX250" s="259" t="s">
        <v>30</v>
      </c>
      <c r="AY250" s="259" t="s">
        <v>72</v>
      </c>
      <c r="AZ250" s="262" t="s">
        <v>162</v>
      </c>
    </row>
    <row r="251" spans="2:66" s="268" customFormat="1" ht="16.5" customHeight="1" x14ac:dyDescent="0.35">
      <c r="B251" s="263"/>
      <c r="C251" s="413"/>
      <c r="D251" s="413"/>
      <c r="E251" s="265" t="s">
        <v>5</v>
      </c>
      <c r="F251" s="479" t="s">
        <v>170</v>
      </c>
      <c r="G251" s="480"/>
      <c r="H251" s="480"/>
      <c r="I251" s="480"/>
      <c r="J251" s="413"/>
      <c r="K251" s="266">
        <v>29.225999999999999</v>
      </c>
      <c r="L251" s="264"/>
      <c r="M251" s="264"/>
      <c r="N251" s="304"/>
      <c r="O251" s="304"/>
      <c r="P251" s="304"/>
      <c r="Q251" s="304"/>
      <c r="R251" s="304"/>
      <c r="S251" s="267"/>
      <c r="U251" s="269"/>
      <c r="V251" s="304"/>
      <c r="W251" s="304"/>
      <c r="X251" s="304"/>
      <c r="Y251" s="304"/>
      <c r="Z251" s="304"/>
      <c r="AA251" s="304"/>
      <c r="AB251" s="270"/>
      <c r="AU251" s="271" t="s">
        <v>169</v>
      </c>
      <c r="AV251" s="271" t="s">
        <v>112</v>
      </c>
      <c r="AW251" s="268" t="s">
        <v>167</v>
      </c>
      <c r="AX251" s="268" t="s">
        <v>30</v>
      </c>
      <c r="AY251" s="268" t="s">
        <v>78</v>
      </c>
      <c r="AZ251" s="271" t="s">
        <v>162</v>
      </c>
    </row>
    <row r="252" spans="2:66" s="173" customFormat="1" ht="16.5" customHeight="1" x14ac:dyDescent="0.35">
      <c r="B252" s="174"/>
      <c r="C252" s="245">
        <f>C245+1</f>
        <v>38</v>
      </c>
      <c r="D252" s="245" t="s">
        <v>163</v>
      </c>
      <c r="E252" s="246" t="s">
        <v>281</v>
      </c>
      <c r="F252" s="460" t="s">
        <v>282</v>
      </c>
      <c r="G252" s="460"/>
      <c r="H252" s="460"/>
      <c r="I252" s="460"/>
      <c r="J252" s="247" t="s">
        <v>227</v>
      </c>
      <c r="K252" s="248">
        <v>240</v>
      </c>
      <c r="L252" s="461"/>
      <c r="M252" s="461"/>
      <c r="N252" s="462">
        <f>ROUND(L252*K252,2)</f>
        <v>0</v>
      </c>
      <c r="O252" s="462"/>
      <c r="P252" s="462"/>
      <c r="Q252" s="462"/>
      <c r="R252" s="312" t="s">
        <v>1446</v>
      </c>
      <c r="S252" s="177"/>
      <c r="U252" s="249" t="s">
        <v>5</v>
      </c>
      <c r="V252" s="250" t="s">
        <v>37</v>
      </c>
      <c r="W252" s="251">
        <v>0.27400000000000002</v>
      </c>
      <c r="X252" s="251">
        <f>W252*K252</f>
        <v>65.760000000000005</v>
      </c>
      <c r="Y252" s="251">
        <v>2.64E-3</v>
      </c>
      <c r="Z252" s="251">
        <f>Y252*K252</f>
        <v>0.63359999999999994</v>
      </c>
      <c r="AA252" s="251">
        <v>0</v>
      </c>
      <c r="AB252" s="252">
        <f>AA252*K252</f>
        <v>0</v>
      </c>
      <c r="AS252" s="164" t="s">
        <v>167</v>
      </c>
      <c r="AU252" s="164" t="s">
        <v>163</v>
      </c>
      <c r="AV252" s="164" t="s">
        <v>112</v>
      </c>
      <c r="AZ252" s="164" t="s">
        <v>162</v>
      </c>
      <c r="BF252" s="253">
        <f>IF(V252="základní",N252,0)</f>
        <v>0</v>
      </c>
      <c r="BG252" s="253">
        <f>IF(V252="snížená",N252,0)</f>
        <v>0</v>
      </c>
      <c r="BH252" s="253">
        <f>IF(V252="zákl. přenesená",N252,0)</f>
        <v>0</v>
      </c>
      <c r="BI252" s="253">
        <f>IF(V252="sníž. přenesená",N252,0)</f>
        <v>0</v>
      </c>
      <c r="BJ252" s="253">
        <f>IF(V252="nulová",N252,0)</f>
        <v>0</v>
      </c>
      <c r="BK252" s="164" t="s">
        <v>78</v>
      </c>
      <c r="BL252" s="253">
        <f>ROUND(L252*K252,2)</f>
        <v>0</v>
      </c>
      <c r="BM252" s="164" t="s">
        <v>167</v>
      </c>
      <c r="BN252" s="164" t="s">
        <v>283</v>
      </c>
    </row>
    <row r="253" spans="2:66" s="275" customFormat="1" ht="16.5" customHeight="1" x14ac:dyDescent="0.35">
      <c r="B253" s="272"/>
      <c r="C253" s="414"/>
      <c r="D253" s="414"/>
      <c r="E253" s="415" t="s">
        <v>5</v>
      </c>
      <c r="F253" s="491" t="s">
        <v>284</v>
      </c>
      <c r="G253" s="492"/>
      <c r="H253" s="492"/>
      <c r="I253" s="492"/>
      <c r="J253" s="414"/>
      <c r="K253" s="415" t="s">
        <v>5</v>
      </c>
      <c r="L253" s="273"/>
      <c r="M253" s="273"/>
      <c r="N253" s="306"/>
      <c r="O253" s="306"/>
      <c r="P253" s="306"/>
      <c r="Q253" s="306"/>
      <c r="R253" s="306"/>
      <c r="S253" s="274"/>
      <c r="U253" s="276"/>
      <c r="V253" s="306"/>
      <c r="W253" s="306"/>
      <c r="X253" s="306"/>
      <c r="Y253" s="306"/>
      <c r="Z253" s="306"/>
      <c r="AA253" s="306"/>
      <c r="AB253" s="277"/>
      <c r="AU253" s="278" t="s">
        <v>169</v>
      </c>
      <c r="AV253" s="278" t="s">
        <v>112</v>
      </c>
      <c r="AW253" s="275" t="s">
        <v>78</v>
      </c>
      <c r="AX253" s="275" t="s">
        <v>30</v>
      </c>
      <c r="AY253" s="275" t="s">
        <v>72</v>
      </c>
      <c r="AZ253" s="278" t="s">
        <v>162</v>
      </c>
    </row>
    <row r="254" spans="2:66" s="259" customFormat="1" ht="16.5" customHeight="1" x14ac:dyDescent="0.35">
      <c r="B254" s="254"/>
      <c r="C254" s="412"/>
      <c r="D254" s="412"/>
      <c r="E254" s="256" t="s">
        <v>5</v>
      </c>
      <c r="F254" s="477" t="s">
        <v>285</v>
      </c>
      <c r="G254" s="478"/>
      <c r="H254" s="478"/>
      <c r="I254" s="478"/>
      <c r="J254" s="412"/>
      <c r="K254" s="257">
        <v>138</v>
      </c>
      <c r="L254" s="255"/>
      <c r="M254" s="255"/>
      <c r="N254" s="303"/>
      <c r="O254" s="303"/>
      <c r="P254" s="303"/>
      <c r="Q254" s="303"/>
      <c r="R254" s="303"/>
      <c r="S254" s="258"/>
      <c r="U254" s="260"/>
      <c r="V254" s="303"/>
      <c r="W254" s="303"/>
      <c r="X254" s="303"/>
      <c r="Y254" s="303"/>
      <c r="Z254" s="303"/>
      <c r="AA254" s="303"/>
      <c r="AB254" s="261"/>
      <c r="AU254" s="262" t="s">
        <v>169</v>
      </c>
      <c r="AV254" s="262" t="s">
        <v>112</v>
      </c>
      <c r="AW254" s="259" t="s">
        <v>112</v>
      </c>
      <c r="AX254" s="259" t="s">
        <v>30</v>
      </c>
      <c r="AY254" s="259" t="s">
        <v>72</v>
      </c>
      <c r="AZ254" s="262" t="s">
        <v>162</v>
      </c>
    </row>
    <row r="255" spans="2:66" s="259" customFormat="1" ht="16.5" customHeight="1" x14ac:dyDescent="0.35">
      <c r="B255" s="254"/>
      <c r="C255" s="412"/>
      <c r="D255" s="412"/>
      <c r="E255" s="256" t="s">
        <v>5</v>
      </c>
      <c r="F255" s="477" t="s">
        <v>286</v>
      </c>
      <c r="G255" s="478"/>
      <c r="H255" s="478"/>
      <c r="I255" s="478"/>
      <c r="J255" s="412"/>
      <c r="K255" s="257">
        <v>102</v>
      </c>
      <c r="L255" s="255"/>
      <c r="M255" s="255"/>
      <c r="N255" s="303"/>
      <c r="O255" s="303"/>
      <c r="P255" s="303"/>
      <c r="Q255" s="303"/>
      <c r="R255" s="303"/>
      <c r="S255" s="258"/>
      <c r="U255" s="260"/>
      <c r="V255" s="303"/>
      <c r="W255" s="303"/>
      <c r="X255" s="303"/>
      <c r="Y255" s="303"/>
      <c r="Z255" s="303"/>
      <c r="AA255" s="303"/>
      <c r="AB255" s="261"/>
      <c r="AU255" s="262" t="s">
        <v>169</v>
      </c>
      <c r="AV255" s="262" t="s">
        <v>112</v>
      </c>
      <c r="AW255" s="259" t="s">
        <v>112</v>
      </c>
      <c r="AX255" s="259" t="s">
        <v>30</v>
      </c>
      <c r="AY255" s="259" t="s">
        <v>72</v>
      </c>
      <c r="AZ255" s="262" t="s">
        <v>162</v>
      </c>
    </row>
    <row r="256" spans="2:66" s="268" customFormat="1" ht="16.5" customHeight="1" x14ac:dyDescent="0.35">
      <c r="B256" s="263"/>
      <c r="C256" s="413"/>
      <c r="D256" s="413"/>
      <c r="E256" s="265" t="s">
        <v>5</v>
      </c>
      <c r="F256" s="479" t="s">
        <v>170</v>
      </c>
      <c r="G256" s="480"/>
      <c r="H256" s="480"/>
      <c r="I256" s="480"/>
      <c r="J256" s="413"/>
      <c r="K256" s="266">
        <v>240</v>
      </c>
      <c r="L256" s="264"/>
      <c r="M256" s="264"/>
      <c r="N256" s="304"/>
      <c r="O256" s="304"/>
      <c r="P256" s="304"/>
      <c r="Q256" s="304"/>
      <c r="R256" s="304"/>
      <c r="S256" s="267"/>
      <c r="U256" s="269"/>
      <c r="V256" s="304"/>
      <c r="W256" s="304"/>
      <c r="X256" s="304"/>
      <c r="Y256" s="304"/>
      <c r="Z256" s="304"/>
      <c r="AA256" s="304"/>
      <c r="AB256" s="270"/>
      <c r="AU256" s="271" t="s">
        <v>169</v>
      </c>
      <c r="AV256" s="271" t="s">
        <v>112</v>
      </c>
      <c r="AW256" s="268" t="s">
        <v>167</v>
      </c>
      <c r="AX256" s="268" t="s">
        <v>30</v>
      </c>
      <c r="AY256" s="268" t="s">
        <v>78</v>
      </c>
      <c r="AZ256" s="271" t="s">
        <v>162</v>
      </c>
    </row>
    <row r="257" spans="2:66" s="173" customFormat="1" ht="25.5" customHeight="1" x14ac:dyDescent="0.35">
      <c r="B257" s="174"/>
      <c r="C257" s="245">
        <f>C252+1</f>
        <v>39</v>
      </c>
      <c r="D257" s="245" t="s">
        <v>163</v>
      </c>
      <c r="E257" s="246" t="s">
        <v>287</v>
      </c>
      <c r="F257" s="460" t="s">
        <v>288</v>
      </c>
      <c r="G257" s="460"/>
      <c r="H257" s="460"/>
      <c r="I257" s="460"/>
      <c r="J257" s="247" t="s">
        <v>227</v>
      </c>
      <c r="K257" s="248">
        <v>240</v>
      </c>
      <c r="L257" s="461"/>
      <c r="M257" s="461"/>
      <c r="N257" s="462">
        <f>ROUND(L257*K257,2)</f>
        <v>0</v>
      </c>
      <c r="O257" s="462"/>
      <c r="P257" s="462"/>
      <c r="Q257" s="462"/>
      <c r="R257" s="312" t="s">
        <v>1446</v>
      </c>
      <c r="S257" s="177"/>
      <c r="U257" s="249" t="s">
        <v>5</v>
      </c>
      <c r="V257" s="250" t="s">
        <v>37</v>
      </c>
      <c r="W257" s="251">
        <v>9.1999999999999998E-2</v>
      </c>
      <c r="X257" s="251">
        <f>W257*K257</f>
        <v>22.08</v>
      </c>
      <c r="Y257" s="251">
        <v>0</v>
      </c>
      <c r="Z257" s="251">
        <f>Y257*K257</f>
        <v>0</v>
      </c>
      <c r="AA257" s="251">
        <v>0</v>
      </c>
      <c r="AB257" s="252">
        <f>AA257*K257</f>
        <v>0</v>
      </c>
      <c r="AS257" s="164" t="s">
        <v>167</v>
      </c>
      <c r="AU257" s="164" t="s">
        <v>163</v>
      </c>
      <c r="AV257" s="164" t="s">
        <v>112</v>
      </c>
      <c r="AZ257" s="164" t="s">
        <v>162</v>
      </c>
      <c r="BF257" s="253">
        <f>IF(V257="základní",N257,0)</f>
        <v>0</v>
      </c>
      <c r="BG257" s="253">
        <f>IF(V257="snížená",N257,0)</f>
        <v>0</v>
      </c>
      <c r="BH257" s="253">
        <f>IF(V257="zákl. přenesená",N257,0)</f>
        <v>0</v>
      </c>
      <c r="BI257" s="253">
        <f>IF(V257="sníž. přenesená",N257,0)</f>
        <v>0</v>
      </c>
      <c r="BJ257" s="253">
        <f>IF(V257="nulová",N257,0)</f>
        <v>0</v>
      </c>
      <c r="BK257" s="164" t="s">
        <v>78</v>
      </c>
      <c r="BL257" s="253">
        <f>ROUND(L257*K257,2)</f>
        <v>0</v>
      </c>
      <c r="BM257" s="164" t="s">
        <v>167</v>
      </c>
      <c r="BN257" s="164" t="s">
        <v>289</v>
      </c>
    </row>
    <row r="258" spans="2:66" s="173" customFormat="1" ht="25.5" customHeight="1" x14ac:dyDescent="0.35">
      <c r="B258" s="174"/>
      <c r="C258" s="245">
        <f>C257+1</f>
        <v>40</v>
      </c>
      <c r="D258" s="245" t="s">
        <v>163</v>
      </c>
      <c r="E258" s="246" t="s">
        <v>290</v>
      </c>
      <c r="F258" s="460" t="s">
        <v>1448</v>
      </c>
      <c r="G258" s="460"/>
      <c r="H258" s="460"/>
      <c r="I258" s="460"/>
      <c r="J258" s="247" t="s">
        <v>216</v>
      </c>
      <c r="K258" s="248">
        <v>2.0649999999999999</v>
      </c>
      <c r="L258" s="461"/>
      <c r="M258" s="461"/>
      <c r="N258" s="462">
        <f>ROUND(L258*K258,2)</f>
        <v>0</v>
      </c>
      <c r="O258" s="462"/>
      <c r="P258" s="462"/>
      <c r="Q258" s="462"/>
      <c r="R258" s="312" t="str">
        <f>R257</f>
        <v>D.1.2.B-07</v>
      </c>
      <c r="S258" s="177"/>
      <c r="U258" s="249" t="s">
        <v>5</v>
      </c>
      <c r="V258" s="250" t="s">
        <v>37</v>
      </c>
      <c r="W258" s="251">
        <v>0</v>
      </c>
      <c r="X258" s="251">
        <f>W258*K258</f>
        <v>0</v>
      </c>
      <c r="Y258" s="251">
        <v>0</v>
      </c>
      <c r="Z258" s="251">
        <f>Y258*K258</f>
        <v>0</v>
      </c>
      <c r="AA258" s="251">
        <v>0</v>
      </c>
      <c r="AB258" s="252">
        <f>AA258*K258</f>
        <v>0</v>
      </c>
      <c r="AS258" s="164" t="s">
        <v>167</v>
      </c>
      <c r="AU258" s="164" t="s">
        <v>163</v>
      </c>
      <c r="AV258" s="164" t="s">
        <v>112</v>
      </c>
      <c r="AZ258" s="164" t="s">
        <v>162</v>
      </c>
      <c r="BF258" s="253">
        <f>IF(V258="základní",N258,0)</f>
        <v>0</v>
      </c>
      <c r="BG258" s="253">
        <f>IF(V258="snížená",N258,0)</f>
        <v>0</v>
      </c>
      <c r="BH258" s="253">
        <f>IF(V258="zákl. přenesená",N258,0)</f>
        <v>0</v>
      </c>
      <c r="BI258" s="253">
        <f>IF(V258="sníž. přenesená",N258,0)</f>
        <v>0</v>
      </c>
      <c r="BJ258" s="253">
        <f>IF(V258="nulová",N258,0)</f>
        <v>0</v>
      </c>
      <c r="BK258" s="164" t="s">
        <v>78</v>
      </c>
      <c r="BL258" s="253">
        <f>ROUND(L258*K258,2)</f>
        <v>0</v>
      </c>
      <c r="BM258" s="164" t="s">
        <v>167</v>
      </c>
      <c r="BN258" s="164" t="s">
        <v>291</v>
      </c>
    </row>
    <row r="259" spans="2:66" s="173" customFormat="1" ht="38.25" customHeight="1" x14ac:dyDescent="0.35">
      <c r="B259" s="174"/>
      <c r="C259" s="245">
        <f>C258+1</f>
        <v>41</v>
      </c>
      <c r="D259" s="245" t="s">
        <v>163</v>
      </c>
      <c r="E259" s="246" t="s">
        <v>292</v>
      </c>
      <c r="F259" s="460" t="s">
        <v>293</v>
      </c>
      <c r="G259" s="460"/>
      <c r="H259" s="460"/>
      <c r="I259" s="460"/>
      <c r="J259" s="247" t="s">
        <v>294</v>
      </c>
      <c r="K259" s="248">
        <v>12</v>
      </c>
      <c r="L259" s="461"/>
      <c r="M259" s="461"/>
      <c r="N259" s="462">
        <f>ROUND(L259*K259,2)</f>
        <v>0</v>
      </c>
      <c r="O259" s="462"/>
      <c r="P259" s="462"/>
      <c r="Q259" s="462"/>
      <c r="R259" s="312" t="s">
        <v>1401</v>
      </c>
      <c r="S259" s="177"/>
      <c r="U259" s="249" t="s">
        <v>5</v>
      </c>
      <c r="V259" s="250" t="s">
        <v>37</v>
      </c>
      <c r="W259" s="251">
        <v>0</v>
      </c>
      <c r="X259" s="251">
        <f>W259*K259</f>
        <v>0</v>
      </c>
      <c r="Y259" s="251">
        <v>0</v>
      </c>
      <c r="Z259" s="251">
        <f>Y259*K259</f>
        <v>0</v>
      </c>
      <c r="AA259" s="251">
        <v>0</v>
      </c>
      <c r="AB259" s="252">
        <f>AA259*K259</f>
        <v>0</v>
      </c>
      <c r="AS259" s="164" t="s">
        <v>167</v>
      </c>
      <c r="AU259" s="164" t="s">
        <v>163</v>
      </c>
      <c r="AV259" s="164" t="s">
        <v>112</v>
      </c>
      <c r="AZ259" s="164" t="s">
        <v>162</v>
      </c>
      <c r="BF259" s="253">
        <f>IF(V259="základní",N259,0)</f>
        <v>0</v>
      </c>
      <c r="BG259" s="253">
        <f>IF(V259="snížená",N259,0)</f>
        <v>0</v>
      </c>
      <c r="BH259" s="253">
        <f>IF(V259="zákl. přenesená",N259,0)</f>
        <v>0</v>
      </c>
      <c r="BI259" s="253">
        <f>IF(V259="sníž. přenesená",N259,0)</f>
        <v>0</v>
      </c>
      <c r="BJ259" s="253">
        <f>IF(V259="nulová",N259,0)</f>
        <v>0</v>
      </c>
      <c r="BK259" s="164" t="s">
        <v>78</v>
      </c>
      <c r="BL259" s="253">
        <f>ROUND(L259*K259,2)</f>
        <v>0</v>
      </c>
      <c r="BM259" s="164" t="s">
        <v>167</v>
      </c>
      <c r="BN259" s="164" t="s">
        <v>295</v>
      </c>
    </row>
    <row r="260" spans="2:66" s="275" customFormat="1" ht="16.5" customHeight="1" x14ac:dyDescent="0.35">
      <c r="B260" s="272"/>
      <c r="C260" s="414"/>
      <c r="D260" s="414"/>
      <c r="E260" s="415" t="s">
        <v>5</v>
      </c>
      <c r="F260" s="491" t="s">
        <v>296</v>
      </c>
      <c r="G260" s="492"/>
      <c r="H260" s="492"/>
      <c r="I260" s="492"/>
      <c r="J260" s="414"/>
      <c r="K260" s="415" t="s">
        <v>5</v>
      </c>
      <c r="L260" s="273"/>
      <c r="M260" s="273"/>
      <c r="N260" s="306"/>
      <c r="O260" s="306"/>
      <c r="P260" s="306"/>
      <c r="Q260" s="306"/>
      <c r="R260" s="306"/>
      <c r="S260" s="274"/>
      <c r="U260" s="276"/>
      <c r="V260" s="306"/>
      <c r="W260" s="306"/>
      <c r="X260" s="306"/>
      <c r="Y260" s="306"/>
      <c r="Z260" s="306"/>
      <c r="AA260" s="306"/>
      <c r="AB260" s="277"/>
      <c r="AU260" s="278" t="s">
        <v>169</v>
      </c>
      <c r="AV260" s="278" t="s">
        <v>112</v>
      </c>
      <c r="AW260" s="275" t="s">
        <v>78</v>
      </c>
      <c r="AX260" s="275" t="s">
        <v>30</v>
      </c>
      <c r="AY260" s="275" t="s">
        <v>72</v>
      </c>
      <c r="AZ260" s="278" t="s">
        <v>162</v>
      </c>
    </row>
    <row r="261" spans="2:66" s="259" customFormat="1" ht="16.5" customHeight="1" x14ac:dyDescent="0.35">
      <c r="B261" s="254"/>
      <c r="C261" s="412"/>
      <c r="D261" s="412"/>
      <c r="E261" s="256" t="s">
        <v>5</v>
      </c>
      <c r="F261" s="477" t="s">
        <v>189</v>
      </c>
      <c r="G261" s="478"/>
      <c r="H261" s="478"/>
      <c r="I261" s="478"/>
      <c r="J261" s="412"/>
      <c r="K261" s="257">
        <v>12</v>
      </c>
      <c r="L261" s="255"/>
      <c r="M261" s="255"/>
      <c r="N261" s="303"/>
      <c r="O261" s="303"/>
      <c r="P261" s="303"/>
      <c r="Q261" s="303"/>
      <c r="R261" s="303"/>
      <c r="S261" s="258"/>
      <c r="U261" s="260"/>
      <c r="V261" s="303"/>
      <c r="W261" s="303"/>
      <c r="X261" s="303"/>
      <c r="Y261" s="303"/>
      <c r="Z261" s="303"/>
      <c r="AA261" s="303"/>
      <c r="AB261" s="261"/>
      <c r="AU261" s="262" t="s">
        <v>169</v>
      </c>
      <c r="AV261" s="262" t="s">
        <v>112</v>
      </c>
      <c r="AW261" s="259" t="s">
        <v>112</v>
      </c>
      <c r="AX261" s="259" t="s">
        <v>30</v>
      </c>
      <c r="AY261" s="259" t="s">
        <v>72</v>
      </c>
      <c r="AZ261" s="262" t="s">
        <v>162</v>
      </c>
    </row>
    <row r="262" spans="2:66" s="268" customFormat="1" ht="16.5" customHeight="1" x14ac:dyDescent="0.35">
      <c r="B262" s="263"/>
      <c r="C262" s="413"/>
      <c r="D262" s="413"/>
      <c r="E262" s="265" t="s">
        <v>5</v>
      </c>
      <c r="F262" s="479" t="s">
        <v>170</v>
      </c>
      <c r="G262" s="480"/>
      <c r="H262" s="480"/>
      <c r="I262" s="480"/>
      <c r="J262" s="413"/>
      <c r="K262" s="266">
        <v>12</v>
      </c>
      <c r="L262" s="264"/>
      <c r="M262" s="264"/>
      <c r="N262" s="304"/>
      <c r="O262" s="304"/>
      <c r="P262" s="304"/>
      <c r="Q262" s="304"/>
      <c r="R262" s="304"/>
      <c r="S262" s="267"/>
      <c r="U262" s="269"/>
      <c r="V262" s="304"/>
      <c r="W262" s="304"/>
      <c r="X262" s="304"/>
      <c r="Y262" s="304"/>
      <c r="Z262" s="304"/>
      <c r="AA262" s="304"/>
      <c r="AB262" s="270"/>
      <c r="AU262" s="271" t="s">
        <v>169</v>
      </c>
      <c r="AV262" s="271" t="s">
        <v>112</v>
      </c>
      <c r="AW262" s="268" t="s">
        <v>167</v>
      </c>
      <c r="AX262" s="268" t="s">
        <v>30</v>
      </c>
      <c r="AY262" s="268" t="s">
        <v>78</v>
      </c>
      <c r="AZ262" s="271" t="s">
        <v>162</v>
      </c>
    </row>
    <row r="263" spans="2:66" s="173" customFormat="1" ht="25.5" customHeight="1" x14ac:dyDescent="0.35">
      <c r="B263" s="174"/>
      <c r="C263" s="279">
        <f>C259+1</f>
        <v>42</v>
      </c>
      <c r="D263" s="279" t="s">
        <v>240</v>
      </c>
      <c r="E263" s="280" t="s">
        <v>297</v>
      </c>
      <c r="F263" s="471" t="s">
        <v>298</v>
      </c>
      <c r="G263" s="471"/>
      <c r="H263" s="471"/>
      <c r="I263" s="471"/>
      <c r="J263" s="281" t="s">
        <v>235</v>
      </c>
      <c r="K263" s="282">
        <v>54.03</v>
      </c>
      <c r="L263" s="469"/>
      <c r="M263" s="469"/>
      <c r="N263" s="495">
        <f>ROUND(L263*K263,2)</f>
        <v>0</v>
      </c>
      <c r="O263" s="462"/>
      <c r="P263" s="462"/>
      <c r="Q263" s="462"/>
      <c r="R263" s="312" t="str">
        <f>R259</f>
        <v>D.1.2.B-03</v>
      </c>
      <c r="S263" s="177"/>
      <c r="U263" s="249" t="s">
        <v>5</v>
      </c>
      <c r="V263" s="250" t="s">
        <v>37</v>
      </c>
      <c r="W263" s="251">
        <v>0</v>
      </c>
      <c r="X263" s="251">
        <f>W263*K263</f>
        <v>0</v>
      </c>
      <c r="Y263" s="251">
        <v>0</v>
      </c>
      <c r="Z263" s="251">
        <f>Y263*K263</f>
        <v>0</v>
      </c>
      <c r="AA263" s="251">
        <v>0</v>
      </c>
      <c r="AB263" s="252">
        <f>AA263*K263</f>
        <v>0</v>
      </c>
      <c r="AS263" s="164" t="s">
        <v>179</v>
      </c>
      <c r="AU263" s="164" t="s">
        <v>240</v>
      </c>
      <c r="AV263" s="164" t="s">
        <v>112</v>
      </c>
      <c r="AZ263" s="164" t="s">
        <v>162</v>
      </c>
      <c r="BF263" s="253">
        <f>IF(V263="základní",N263,0)</f>
        <v>0</v>
      </c>
      <c r="BG263" s="253">
        <f>IF(V263="snížená",N263,0)</f>
        <v>0</v>
      </c>
      <c r="BH263" s="253">
        <f>IF(V263="zákl. přenesená",N263,0)</f>
        <v>0</v>
      </c>
      <c r="BI263" s="253">
        <f>IF(V263="sníž. přenesená",N263,0)</f>
        <v>0</v>
      </c>
      <c r="BJ263" s="253">
        <f>IF(V263="nulová",N263,0)</f>
        <v>0</v>
      </c>
      <c r="BK263" s="164" t="s">
        <v>78</v>
      </c>
      <c r="BL263" s="253">
        <f>ROUND(L263*K263,2)</f>
        <v>0</v>
      </c>
      <c r="BM263" s="164" t="s">
        <v>167</v>
      </c>
      <c r="BN263" s="164" t="s">
        <v>299</v>
      </c>
    </row>
    <row r="264" spans="2:66" s="259" customFormat="1" ht="25.5" customHeight="1" x14ac:dyDescent="0.35">
      <c r="B264" s="254"/>
      <c r="C264" s="412"/>
      <c r="D264" s="412"/>
      <c r="E264" s="256" t="s">
        <v>5</v>
      </c>
      <c r="F264" s="481" t="s">
        <v>300</v>
      </c>
      <c r="G264" s="482"/>
      <c r="H264" s="482"/>
      <c r="I264" s="482"/>
      <c r="J264" s="412"/>
      <c r="K264" s="257">
        <v>54.03</v>
      </c>
      <c r="L264" s="255"/>
      <c r="M264" s="255"/>
      <c r="N264" s="303"/>
      <c r="O264" s="303"/>
      <c r="P264" s="303"/>
      <c r="Q264" s="303"/>
      <c r="R264" s="303"/>
      <c r="S264" s="258"/>
      <c r="U264" s="260"/>
      <c r="V264" s="303"/>
      <c r="W264" s="303"/>
      <c r="X264" s="303"/>
      <c r="Y264" s="303"/>
      <c r="Z264" s="303"/>
      <c r="AA264" s="303"/>
      <c r="AB264" s="261"/>
      <c r="AU264" s="262" t="s">
        <v>169</v>
      </c>
      <c r="AV264" s="262" t="s">
        <v>112</v>
      </c>
      <c r="AW264" s="259" t="s">
        <v>112</v>
      </c>
      <c r="AX264" s="259" t="s">
        <v>30</v>
      </c>
      <c r="AY264" s="259" t="s">
        <v>72</v>
      </c>
      <c r="AZ264" s="262" t="s">
        <v>162</v>
      </c>
    </row>
    <row r="265" spans="2:66" s="268" customFormat="1" ht="16.5" customHeight="1" x14ac:dyDescent="0.35">
      <c r="B265" s="263"/>
      <c r="C265" s="413"/>
      <c r="D265" s="413"/>
      <c r="E265" s="265" t="s">
        <v>5</v>
      </c>
      <c r="F265" s="479" t="s">
        <v>170</v>
      </c>
      <c r="G265" s="480"/>
      <c r="H265" s="480"/>
      <c r="I265" s="480"/>
      <c r="J265" s="413"/>
      <c r="K265" s="266">
        <v>54.03</v>
      </c>
      <c r="L265" s="264"/>
      <c r="M265" s="264"/>
      <c r="N265" s="304"/>
      <c r="O265" s="304"/>
      <c r="P265" s="304"/>
      <c r="Q265" s="304"/>
      <c r="R265" s="304"/>
      <c r="S265" s="267"/>
      <c r="U265" s="269"/>
      <c r="V265" s="304"/>
      <c r="W265" s="304"/>
      <c r="X265" s="304"/>
      <c r="Y265" s="304"/>
      <c r="Z265" s="304"/>
      <c r="AA265" s="304"/>
      <c r="AB265" s="270"/>
      <c r="AU265" s="271" t="s">
        <v>169</v>
      </c>
      <c r="AV265" s="271" t="s">
        <v>112</v>
      </c>
      <c r="AW265" s="268" t="s">
        <v>167</v>
      </c>
      <c r="AX265" s="268" t="s">
        <v>30</v>
      </c>
      <c r="AY265" s="268" t="s">
        <v>78</v>
      </c>
      <c r="AZ265" s="271" t="s">
        <v>162</v>
      </c>
    </row>
    <row r="266" spans="2:66" s="237" customFormat="1" ht="29.9" customHeight="1" x14ac:dyDescent="0.35">
      <c r="B266" s="233"/>
      <c r="C266" s="234"/>
      <c r="D266" s="244" t="s">
        <v>126</v>
      </c>
      <c r="E266" s="244"/>
      <c r="F266" s="244"/>
      <c r="G266" s="244"/>
      <c r="H266" s="244"/>
      <c r="I266" s="244"/>
      <c r="J266" s="244"/>
      <c r="K266" s="244"/>
      <c r="L266" s="244"/>
      <c r="M266" s="244"/>
      <c r="N266" s="487">
        <f>BL266</f>
        <v>0</v>
      </c>
      <c r="O266" s="488"/>
      <c r="P266" s="488"/>
      <c r="Q266" s="488"/>
      <c r="R266" s="307"/>
      <c r="S266" s="236"/>
      <c r="U266" s="238"/>
      <c r="V266" s="234"/>
      <c r="W266" s="234"/>
      <c r="X266" s="239">
        <f>SUM(X267:X316)</f>
        <v>0.56342500000000006</v>
      </c>
      <c r="Y266" s="234"/>
      <c r="Z266" s="239">
        <f>SUM(Z267:Z316)</f>
        <v>3.3005739999999999E-2</v>
      </c>
      <c r="AA266" s="234"/>
      <c r="AB266" s="240">
        <f>SUM(AB267:AB316)</f>
        <v>0</v>
      </c>
      <c r="AS266" s="241" t="s">
        <v>78</v>
      </c>
      <c r="AU266" s="242" t="s">
        <v>71</v>
      </c>
      <c r="AV266" s="242" t="s">
        <v>78</v>
      </c>
      <c r="AZ266" s="241" t="s">
        <v>162</v>
      </c>
      <c r="BL266" s="243">
        <f>SUM(BL267:BL316)</f>
        <v>0</v>
      </c>
    </row>
    <row r="267" spans="2:66" s="173" customFormat="1" ht="38.25" customHeight="1" x14ac:dyDescent="0.35">
      <c r="B267" s="174"/>
      <c r="C267" s="245">
        <f>C263+1</f>
        <v>43</v>
      </c>
      <c r="D267" s="245" t="s">
        <v>163</v>
      </c>
      <c r="E267" s="246" t="s">
        <v>301</v>
      </c>
      <c r="F267" s="460" t="s">
        <v>302</v>
      </c>
      <c r="G267" s="460"/>
      <c r="H267" s="460"/>
      <c r="I267" s="460"/>
      <c r="J267" s="247" t="s">
        <v>227</v>
      </c>
      <c r="K267" s="248">
        <v>124.93</v>
      </c>
      <c r="L267" s="461"/>
      <c r="M267" s="461"/>
      <c r="N267" s="462">
        <f>ROUND(L267*K267,2)</f>
        <v>0</v>
      </c>
      <c r="O267" s="462"/>
      <c r="P267" s="462"/>
      <c r="Q267" s="462"/>
      <c r="R267" s="540" t="s">
        <v>1406</v>
      </c>
      <c r="S267" s="177"/>
      <c r="U267" s="249" t="s">
        <v>5</v>
      </c>
      <c r="V267" s="250" t="s">
        <v>37</v>
      </c>
      <c r="W267" s="251">
        <v>0</v>
      </c>
      <c r="X267" s="251">
        <f>W267*K267</f>
        <v>0</v>
      </c>
      <c r="Y267" s="251">
        <v>0</v>
      </c>
      <c r="Z267" s="251">
        <f>Y267*K267</f>
        <v>0</v>
      </c>
      <c r="AA267" s="251">
        <v>0</v>
      </c>
      <c r="AB267" s="252">
        <f>AA267*K267</f>
        <v>0</v>
      </c>
      <c r="AS267" s="164" t="s">
        <v>167</v>
      </c>
      <c r="AU267" s="164" t="s">
        <v>163</v>
      </c>
      <c r="AV267" s="164" t="s">
        <v>112</v>
      </c>
      <c r="AZ267" s="164" t="s">
        <v>162</v>
      </c>
      <c r="BF267" s="253">
        <f>IF(V267="základní",N267,0)</f>
        <v>0</v>
      </c>
      <c r="BG267" s="253">
        <f>IF(V267="snížená",N267,0)</f>
        <v>0</v>
      </c>
      <c r="BH267" s="253">
        <f>IF(V267="zákl. přenesená",N267,0)</f>
        <v>0</v>
      </c>
      <c r="BI267" s="253">
        <f>IF(V267="sníž. přenesená",N267,0)</f>
        <v>0</v>
      </c>
      <c r="BJ267" s="253">
        <f>IF(V267="nulová",N267,0)</f>
        <v>0</v>
      </c>
      <c r="BK267" s="164" t="s">
        <v>78</v>
      </c>
      <c r="BL267" s="253">
        <f>ROUND(L267*K267,2)</f>
        <v>0</v>
      </c>
      <c r="BM267" s="164" t="s">
        <v>167</v>
      </c>
      <c r="BN267" s="164" t="s">
        <v>303</v>
      </c>
    </row>
    <row r="268" spans="2:66" s="275" customFormat="1" ht="16.5" customHeight="1" x14ac:dyDescent="0.35">
      <c r="B268" s="272"/>
      <c r="C268" s="414"/>
      <c r="D268" s="414"/>
      <c r="E268" s="415" t="s">
        <v>5</v>
      </c>
      <c r="F268" s="491" t="s">
        <v>304</v>
      </c>
      <c r="G268" s="492"/>
      <c r="H268" s="492"/>
      <c r="I268" s="492"/>
      <c r="J268" s="414"/>
      <c r="K268" s="415" t="s">
        <v>5</v>
      </c>
      <c r="L268" s="273"/>
      <c r="M268" s="273"/>
      <c r="N268" s="306"/>
      <c r="O268" s="306"/>
      <c r="P268" s="306"/>
      <c r="Q268" s="306"/>
      <c r="R268" s="540"/>
      <c r="S268" s="274"/>
      <c r="U268" s="276"/>
      <c r="V268" s="306"/>
      <c r="W268" s="306"/>
      <c r="X268" s="306"/>
      <c r="Y268" s="306"/>
      <c r="Z268" s="306"/>
      <c r="AA268" s="306"/>
      <c r="AB268" s="277"/>
      <c r="AU268" s="278" t="s">
        <v>169</v>
      </c>
      <c r="AV268" s="278" t="s">
        <v>112</v>
      </c>
      <c r="AW268" s="275" t="s">
        <v>78</v>
      </c>
      <c r="AX268" s="275" t="s">
        <v>30</v>
      </c>
      <c r="AY268" s="275" t="s">
        <v>72</v>
      </c>
      <c r="AZ268" s="278" t="s">
        <v>162</v>
      </c>
    </row>
    <row r="269" spans="2:66" s="259" customFormat="1" ht="16.5" customHeight="1" x14ac:dyDescent="0.35">
      <c r="B269" s="254"/>
      <c r="C269" s="412"/>
      <c r="D269" s="412"/>
      <c r="E269" s="256" t="s">
        <v>5</v>
      </c>
      <c r="F269" s="477" t="s">
        <v>305</v>
      </c>
      <c r="G269" s="478"/>
      <c r="H269" s="478"/>
      <c r="I269" s="478"/>
      <c r="J269" s="412"/>
      <c r="K269" s="257">
        <v>129.55000000000001</v>
      </c>
      <c r="L269" s="255"/>
      <c r="M269" s="255"/>
      <c r="N269" s="303"/>
      <c r="O269" s="303"/>
      <c r="P269" s="303"/>
      <c r="Q269" s="303"/>
      <c r="R269" s="303"/>
      <c r="S269" s="258"/>
      <c r="U269" s="260"/>
      <c r="V269" s="303"/>
      <c r="W269" s="303"/>
      <c r="X269" s="303"/>
      <c r="Y269" s="303"/>
      <c r="Z269" s="303"/>
      <c r="AA269" s="303"/>
      <c r="AB269" s="261"/>
      <c r="AU269" s="262" t="s">
        <v>169</v>
      </c>
      <c r="AV269" s="262" t="s">
        <v>112</v>
      </c>
      <c r="AW269" s="259" t="s">
        <v>112</v>
      </c>
      <c r="AX269" s="259" t="s">
        <v>30</v>
      </c>
      <c r="AY269" s="259" t="s">
        <v>72</v>
      </c>
      <c r="AZ269" s="262" t="s">
        <v>162</v>
      </c>
    </row>
    <row r="270" spans="2:66" s="275" customFormat="1" ht="16.5" customHeight="1" x14ac:dyDescent="0.35">
      <c r="B270" s="272"/>
      <c r="C270" s="414"/>
      <c r="D270" s="414"/>
      <c r="E270" s="415" t="s">
        <v>5</v>
      </c>
      <c r="F270" s="493" t="s">
        <v>306</v>
      </c>
      <c r="G270" s="494"/>
      <c r="H270" s="494"/>
      <c r="I270" s="494"/>
      <c r="J270" s="414"/>
      <c r="K270" s="415" t="s">
        <v>5</v>
      </c>
      <c r="L270" s="273"/>
      <c r="M270" s="273"/>
      <c r="N270" s="306"/>
      <c r="O270" s="306"/>
      <c r="P270" s="306"/>
      <c r="Q270" s="306"/>
      <c r="R270" s="306"/>
      <c r="S270" s="274"/>
      <c r="U270" s="276"/>
      <c r="V270" s="306"/>
      <c r="W270" s="306"/>
      <c r="X270" s="306"/>
      <c r="Y270" s="306"/>
      <c r="Z270" s="306"/>
      <c r="AA270" s="306"/>
      <c r="AB270" s="277"/>
      <c r="AU270" s="278" t="s">
        <v>169</v>
      </c>
      <c r="AV270" s="278" t="s">
        <v>112</v>
      </c>
      <c r="AW270" s="275" t="s">
        <v>78</v>
      </c>
      <c r="AX270" s="275" t="s">
        <v>30</v>
      </c>
      <c r="AY270" s="275" t="s">
        <v>72</v>
      </c>
      <c r="AZ270" s="278" t="s">
        <v>162</v>
      </c>
    </row>
    <row r="271" spans="2:66" s="259" customFormat="1" ht="16.5" customHeight="1" x14ac:dyDescent="0.35">
      <c r="B271" s="254"/>
      <c r="C271" s="412"/>
      <c r="D271" s="412"/>
      <c r="E271" s="256" t="s">
        <v>5</v>
      </c>
      <c r="F271" s="477" t="s">
        <v>307</v>
      </c>
      <c r="G271" s="478"/>
      <c r="H271" s="478"/>
      <c r="I271" s="478"/>
      <c r="J271" s="412"/>
      <c r="K271" s="257">
        <v>-4.62</v>
      </c>
      <c r="L271" s="255"/>
      <c r="M271" s="255"/>
      <c r="N271" s="303"/>
      <c r="O271" s="303"/>
      <c r="P271" s="303"/>
      <c r="Q271" s="303"/>
      <c r="R271" s="303"/>
      <c r="S271" s="258"/>
      <c r="U271" s="260"/>
      <c r="V271" s="303"/>
      <c r="W271" s="303"/>
      <c r="X271" s="303"/>
      <c r="Y271" s="303"/>
      <c r="Z271" s="303"/>
      <c r="AA271" s="303"/>
      <c r="AB271" s="261"/>
      <c r="AU271" s="262" t="s">
        <v>169</v>
      </c>
      <c r="AV271" s="262" t="s">
        <v>112</v>
      </c>
      <c r="AW271" s="259" t="s">
        <v>112</v>
      </c>
      <c r="AX271" s="259" t="s">
        <v>30</v>
      </c>
      <c r="AY271" s="259" t="s">
        <v>72</v>
      </c>
      <c r="AZ271" s="262" t="s">
        <v>162</v>
      </c>
    </row>
    <row r="272" spans="2:66" s="268" customFormat="1" ht="16.5" customHeight="1" x14ac:dyDescent="0.35">
      <c r="B272" s="263"/>
      <c r="C272" s="413"/>
      <c r="D272" s="413"/>
      <c r="E272" s="265" t="s">
        <v>5</v>
      </c>
      <c r="F272" s="479" t="s">
        <v>170</v>
      </c>
      <c r="G272" s="480"/>
      <c r="H272" s="480"/>
      <c r="I272" s="480"/>
      <c r="J272" s="413"/>
      <c r="K272" s="266">
        <v>124.93</v>
      </c>
      <c r="L272" s="264"/>
      <c r="M272" s="264"/>
      <c r="N272" s="304"/>
      <c r="O272" s="304"/>
      <c r="P272" s="304"/>
      <c r="Q272" s="304"/>
      <c r="R272" s="304"/>
      <c r="S272" s="267"/>
      <c r="U272" s="269"/>
      <c r="V272" s="304"/>
      <c r="W272" s="304"/>
      <c r="X272" s="304"/>
      <c r="Y272" s="304"/>
      <c r="Z272" s="304"/>
      <c r="AA272" s="304"/>
      <c r="AB272" s="270"/>
      <c r="AU272" s="271" t="s">
        <v>169</v>
      </c>
      <c r="AV272" s="271" t="s">
        <v>112</v>
      </c>
      <c r="AW272" s="268" t="s">
        <v>167</v>
      </c>
      <c r="AX272" s="268" t="s">
        <v>30</v>
      </c>
      <c r="AY272" s="268" t="s">
        <v>78</v>
      </c>
      <c r="AZ272" s="271" t="s">
        <v>162</v>
      </c>
    </row>
    <row r="273" spans="1:74" s="1" customFormat="1" ht="25.5" customHeight="1" x14ac:dyDescent="0.35">
      <c r="A273" s="173"/>
      <c r="B273" s="174"/>
      <c r="C273" s="245">
        <f>C267+1</f>
        <v>44</v>
      </c>
      <c r="D273" s="245" t="s">
        <v>163</v>
      </c>
      <c r="E273" s="246" t="s">
        <v>1451</v>
      </c>
      <c r="F273" s="499" t="s">
        <v>1452</v>
      </c>
      <c r="G273" s="500"/>
      <c r="H273" s="500"/>
      <c r="I273" s="501"/>
      <c r="J273" s="247" t="s">
        <v>216</v>
      </c>
      <c r="K273" s="248">
        <v>3.1E-2</v>
      </c>
      <c r="L273" s="461"/>
      <c r="M273" s="461"/>
      <c r="N273" s="502">
        <f>ROUND(L273*K273,2)</f>
        <v>0</v>
      </c>
      <c r="O273" s="503"/>
      <c r="P273" s="503"/>
      <c r="Q273" s="504"/>
      <c r="R273" s="312" t="s">
        <v>1458</v>
      </c>
      <c r="S273" s="177"/>
      <c r="T273" s="173"/>
      <c r="U273" s="371" t="s">
        <v>5</v>
      </c>
      <c r="V273" s="372" t="s">
        <v>37</v>
      </c>
      <c r="W273" s="373">
        <v>18.175000000000001</v>
      </c>
      <c r="X273" s="373">
        <f>W273*K273</f>
        <v>0.56342500000000006</v>
      </c>
      <c r="Y273" s="373">
        <v>1.9539999999999998E-2</v>
      </c>
      <c r="Z273" s="373">
        <f>Y273*K273</f>
        <v>6.057399999999999E-4</v>
      </c>
      <c r="AA273" s="373">
        <v>0</v>
      </c>
      <c r="AB273" s="374">
        <f>AA273*K273</f>
        <v>0</v>
      </c>
      <c r="AC273" s="173"/>
      <c r="AD273" s="173"/>
      <c r="AE273" s="173"/>
      <c r="AF273" s="173"/>
      <c r="AG273" s="173"/>
      <c r="AH273" s="173"/>
      <c r="AI273" s="173"/>
      <c r="AJ273" s="173"/>
      <c r="AK273" s="173"/>
      <c r="AL273" s="173"/>
      <c r="AM273" s="173"/>
      <c r="AN273" s="173"/>
      <c r="AO273" s="173"/>
      <c r="AP273" s="173"/>
      <c r="AQ273" s="173"/>
      <c r="AR273" s="173"/>
      <c r="AS273" s="164" t="s">
        <v>167</v>
      </c>
      <c r="AT273" s="173"/>
      <c r="AU273" s="164" t="s">
        <v>163</v>
      </c>
      <c r="AV273" s="164" t="s">
        <v>112</v>
      </c>
      <c r="AW273" s="173"/>
      <c r="AX273" s="173"/>
      <c r="AY273" s="173"/>
      <c r="AZ273" s="164" t="s">
        <v>162</v>
      </c>
      <c r="BA273" s="173"/>
      <c r="BB273" s="173"/>
      <c r="BC273" s="173"/>
      <c r="BD273" s="173"/>
      <c r="BE273" s="173"/>
      <c r="BF273" s="253">
        <f>IF(V273="základní",N273,0)</f>
        <v>0</v>
      </c>
      <c r="BG273" s="253">
        <f>IF(V273="snížená",N273,0)</f>
        <v>0</v>
      </c>
      <c r="BH273" s="253">
        <f>IF(V273="zákl. přenesená",N273,0)</f>
        <v>0</v>
      </c>
      <c r="BI273" s="253">
        <f>IF(V273="sníž. přenesená",N273,0)</f>
        <v>0</v>
      </c>
      <c r="BJ273" s="253">
        <f>IF(V273="nulová",N273,0)</f>
        <v>0</v>
      </c>
      <c r="BK273" s="164" t="s">
        <v>78</v>
      </c>
      <c r="BL273" s="253">
        <f>ROUND(L273*K273,2)</f>
        <v>0</v>
      </c>
      <c r="BM273" s="164" t="s">
        <v>167</v>
      </c>
      <c r="BN273" s="164" t="s">
        <v>1453</v>
      </c>
      <c r="BO273" s="173"/>
      <c r="BP273" s="173"/>
      <c r="BQ273" s="173"/>
      <c r="BR273" s="173"/>
      <c r="BS273" s="173"/>
      <c r="BT273" s="173"/>
      <c r="BU273" s="173"/>
      <c r="BV273" s="173"/>
    </row>
    <row r="274" spans="1:74" s="321" customFormat="1" ht="16.5" customHeight="1" x14ac:dyDescent="0.35">
      <c r="A274" s="346"/>
      <c r="B274" s="347"/>
      <c r="C274" s="416"/>
      <c r="D274" s="416"/>
      <c r="E274" s="349" t="s">
        <v>5</v>
      </c>
      <c r="F274" s="472" t="s">
        <v>1454</v>
      </c>
      <c r="G274" s="472"/>
      <c r="H274" s="472"/>
      <c r="I274" s="472"/>
      <c r="J274" s="416"/>
      <c r="K274" s="350">
        <v>3.1E-2</v>
      </c>
      <c r="L274" s="322"/>
      <c r="M274" s="322"/>
      <c r="N274" s="348"/>
      <c r="O274" s="348"/>
      <c r="P274" s="348"/>
      <c r="Q274" s="348"/>
      <c r="R274" s="348"/>
      <c r="S274" s="375"/>
      <c r="T274" s="346"/>
      <c r="U274" s="376"/>
      <c r="V274" s="348"/>
      <c r="W274" s="348"/>
      <c r="X274" s="348"/>
      <c r="Y274" s="348"/>
      <c r="Z274" s="348"/>
      <c r="AA274" s="348"/>
      <c r="AB274" s="377"/>
      <c r="AC274" s="346"/>
      <c r="AD274" s="346"/>
      <c r="AE274" s="346"/>
      <c r="AF274" s="346"/>
      <c r="AG274" s="346"/>
      <c r="AH274" s="346"/>
      <c r="AI274" s="346"/>
      <c r="AJ274" s="346"/>
      <c r="AK274" s="346"/>
      <c r="AL274" s="346"/>
      <c r="AM274" s="346"/>
      <c r="AN274" s="346"/>
      <c r="AO274" s="346"/>
      <c r="AP274" s="346"/>
      <c r="AQ274" s="346"/>
      <c r="AR274" s="346"/>
      <c r="AS274" s="346"/>
      <c r="AT274" s="346"/>
      <c r="AU274" s="378" t="s">
        <v>169</v>
      </c>
      <c r="AV274" s="378" t="s">
        <v>112</v>
      </c>
      <c r="AW274" s="346" t="s">
        <v>112</v>
      </c>
      <c r="AX274" s="346" t="s">
        <v>30</v>
      </c>
      <c r="AY274" s="346" t="s">
        <v>72</v>
      </c>
      <c r="AZ274" s="378" t="s">
        <v>162</v>
      </c>
      <c r="BA274" s="346"/>
      <c r="BB274" s="346"/>
      <c r="BC274" s="346"/>
      <c r="BD274" s="346"/>
      <c r="BE274" s="346"/>
      <c r="BF274" s="346"/>
      <c r="BG274" s="346"/>
      <c r="BH274" s="346"/>
      <c r="BI274" s="346"/>
      <c r="BJ274" s="346"/>
      <c r="BK274" s="346"/>
      <c r="BL274" s="346"/>
      <c r="BM274" s="346"/>
      <c r="BN274" s="346"/>
      <c r="BO274" s="346"/>
      <c r="BP274" s="346"/>
      <c r="BQ274" s="346"/>
      <c r="BR274" s="346"/>
      <c r="BS274" s="346"/>
      <c r="BT274" s="346"/>
      <c r="BU274" s="346"/>
      <c r="BV274" s="346"/>
    </row>
    <row r="275" spans="1:74" s="323" customFormat="1" ht="16.5" customHeight="1" x14ac:dyDescent="0.35">
      <c r="A275" s="351"/>
      <c r="B275" s="352"/>
      <c r="C275" s="417"/>
      <c r="D275" s="417"/>
      <c r="E275" s="354" t="s">
        <v>5</v>
      </c>
      <c r="F275" s="505" t="s">
        <v>170</v>
      </c>
      <c r="G275" s="505"/>
      <c r="H275" s="505"/>
      <c r="I275" s="505"/>
      <c r="J275" s="417"/>
      <c r="K275" s="355">
        <v>3.1E-2</v>
      </c>
      <c r="L275" s="324"/>
      <c r="M275" s="324"/>
      <c r="N275" s="353"/>
      <c r="O275" s="353"/>
      <c r="P275" s="353"/>
      <c r="Q275" s="353"/>
      <c r="R275" s="353"/>
      <c r="S275" s="379"/>
      <c r="T275" s="351"/>
      <c r="U275" s="380"/>
      <c r="V275" s="353"/>
      <c r="W275" s="353"/>
      <c r="X275" s="353"/>
      <c r="Y275" s="353"/>
      <c r="Z275" s="353"/>
      <c r="AA275" s="353"/>
      <c r="AB275" s="381"/>
      <c r="AC275" s="351"/>
      <c r="AD275" s="351"/>
      <c r="AE275" s="351"/>
      <c r="AF275" s="351"/>
      <c r="AG275" s="351"/>
      <c r="AH275" s="351"/>
      <c r="AI275" s="351"/>
      <c r="AJ275" s="351"/>
      <c r="AK275" s="351"/>
      <c r="AL275" s="351"/>
      <c r="AM275" s="351"/>
      <c r="AN275" s="351"/>
      <c r="AO275" s="351"/>
      <c r="AP275" s="351"/>
      <c r="AQ275" s="351"/>
      <c r="AR275" s="351"/>
      <c r="AS275" s="351"/>
      <c r="AT275" s="351"/>
      <c r="AU275" s="382" t="s">
        <v>169</v>
      </c>
      <c r="AV275" s="382" t="s">
        <v>112</v>
      </c>
      <c r="AW275" s="351" t="s">
        <v>167</v>
      </c>
      <c r="AX275" s="351" t="s">
        <v>30</v>
      </c>
      <c r="AY275" s="351" t="s">
        <v>78</v>
      </c>
      <c r="AZ275" s="382" t="s">
        <v>162</v>
      </c>
      <c r="BA275" s="351"/>
      <c r="BB275" s="351"/>
      <c r="BC275" s="351"/>
      <c r="BD275" s="351"/>
      <c r="BE275" s="351"/>
      <c r="BF275" s="351"/>
      <c r="BG275" s="351"/>
      <c r="BH275" s="351"/>
      <c r="BI275" s="351"/>
      <c r="BJ275" s="351"/>
      <c r="BK275" s="351"/>
      <c r="BL275" s="351"/>
      <c r="BM275" s="351"/>
      <c r="BN275" s="351"/>
      <c r="BO275" s="351"/>
      <c r="BP275" s="351"/>
      <c r="BQ275" s="351"/>
      <c r="BR275" s="351"/>
      <c r="BS275" s="351"/>
      <c r="BT275" s="351"/>
      <c r="BU275" s="351"/>
      <c r="BV275" s="351"/>
    </row>
    <row r="276" spans="1:74" s="1" customFormat="1" ht="25.5" customHeight="1" x14ac:dyDescent="0.35">
      <c r="A276" s="173"/>
      <c r="B276" s="174"/>
      <c r="C276" s="356">
        <f>C273+1</f>
        <v>45</v>
      </c>
      <c r="D276" s="356" t="s">
        <v>240</v>
      </c>
      <c r="E276" s="357" t="s">
        <v>1455</v>
      </c>
      <c r="F276" s="506" t="s">
        <v>1456</v>
      </c>
      <c r="G276" s="507"/>
      <c r="H276" s="507"/>
      <c r="I276" s="508"/>
      <c r="J276" s="358" t="s">
        <v>235</v>
      </c>
      <c r="K276" s="359">
        <v>3</v>
      </c>
      <c r="L276" s="461"/>
      <c r="M276" s="461"/>
      <c r="N276" s="509">
        <f>ROUND(L276*K276,2)</f>
        <v>0</v>
      </c>
      <c r="O276" s="510"/>
      <c r="P276" s="510"/>
      <c r="Q276" s="511"/>
      <c r="R276" s="383" t="s">
        <v>1458</v>
      </c>
      <c r="S276" s="177"/>
      <c r="T276" s="173"/>
      <c r="U276" s="371" t="s">
        <v>5</v>
      </c>
      <c r="V276" s="372" t="s">
        <v>37</v>
      </c>
      <c r="W276" s="373">
        <v>0</v>
      </c>
      <c r="X276" s="373">
        <f>W276*K276</f>
        <v>0</v>
      </c>
      <c r="Y276" s="373">
        <v>1.0800000000000001E-2</v>
      </c>
      <c r="Z276" s="373">
        <f>Y276*K276</f>
        <v>3.2399999999999998E-2</v>
      </c>
      <c r="AA276" s="373">
        <v>0</v>
      </c>
      <c r="AB276" s="374">
        <f>AA276*K276</f>
        <v>0</v>
      </c>
      <c r="AC276" s="173"/>
      <c r="AD276" s="173"/>
      <c r="AE276" s="173"/>
      <c r="AF276" s="173"/>
      <c r="AG276" s="173"/>
      <c r="AH276" s="173"/>
      <c r="AI276" s="173"/>
      <c r="AJ276" s="173"/>
      <c r="AK276" s="173"/>
      <c r="AL276" s="173"/>
      <c r="AM276" s="173"/>
      <c r="AN276" s="173"/>
      <c r="AO276" s="173"/>
      <c r="AP276" s="173"/>
      <c r="AQ276" s="173"/>
      <c r="AR276" s="173"/>
      <c r="AS276" s="164" t="s">
        <v>179</v>
      </c>
      <c r="AT276" s="173"/>
      <c r="AU276" s="164" t="s">
        <v>240</v>
      </c>
      <c r="AV276" s="164" t="s">
        <v>112</v>
      </c>
      <c r="AW276" s="173"/>
      <c r="AX276" s="173"/>
      <c r="AY276" s="173"/>
      <c r="AZ276" s="164" t="s">
        <v>162</v>
      </c>
      <c r="BA276" s="173"/>
      <c r="BB276" s="173"/>
      <c r="BC276" s="173"/>
      <c r="BD276" s="173"/>
      <c r="BE276" s="173"/>
      <c r="BF276" s="253">
        <f>IF(V276="základní",N276,0)</f>
        <v>0</v>
      </c>
      <c r="BG276" s="253">
        <f>IF(V276="snížená",N276,0)</f>
        <v>0</v>
      </c>
      <c r="BH276" s="253">
        <f>IF(V276="zákl. přenesená",N276,0)</f>
        <v>0</v>
      </c>
      <c r="BI276" s="253">
        <f>IF(V276="sníž. přenesená",N276,0)</f>
        <v>0</v>
      </c>
      <c r="BJ276" s="253">
        <f>IF(V276="nulová",N276,0)</f>
        <v>0</v>
      </c>
      <c r="BK276" s="164" t="s">
        <v>78</v>
      </c>
      <c r="BL276" s="253">
        <f>ROUND(L276*K276,2)</f>
        <v>0</v>
      </c>
      <c r="BM276" s="164" t="s">
        <v>167</v>
      </c>
      <c r="BN276" s="164" t="s">
        <v>1457</v>
      </c>
      <c r="BO276" s="173"/>
      <c r="BP276" s="173"/>
      <c r="BQ276" s="173"/>
      <c r="BR276" s="173"/>
      <c r="BS276" s="173"/>
      <c r="BT276" s="173"/>
      <c r="BU276" s="173"/>
      <c r="BV276" s="173"/>
    </row>
    <row r="277" spans="1:74" s="173" customFormat="1" ht="25.5" customHeight="1" x14ac:dyDescent="0.35">
      <c r="B277" s="174"/>
      <c r="C277" s="245">
        <f>C276+1</f>
        <v>46</v>
      </c>
      <c r="D277" s="245" t="s">
        <v>163</v>
      </c>
      <c r="E277" s="246" t="s">
        <v>308</v>
      </c>
      <c r="F277" s="460" t="s">
        <v>309</v>
      </c>
      <c r="G277" s="460"/>
      <c r="H277" s="460"/>
      <c r="I277" s="460"/>
      <c r="J277" s="247" t="s">
        <v>216</v>
      </c>
      <c r="K277" s="248">
        <v>1.454</v>
      </c>
      <c r="L277" s="461"/>
      <c r="M277" s="461"/>
      <c r="N277" s="462">
        <f>ROUND(L277*K277,2)</f>
        <v>0</v>
      </c>
      <c r="O277" s="462"/>
      <c r="P277" s="462"/>
      <c r="Q277" s="462"/>
      <c r="R277" s="315" t="s">
        <v>1407</v>
      </c>
      <c r="S277" s="177"/>
      <c r="U277" s="249" t="s">
        <v>5</v>
      </c>
      <c r="V277" s="250" t="s">
        <v>37</v>
      </c>
      <c r="W277" s="251">
        <v>0</v>
      </c>
      <c r="X277" s="251">
        <f>W277*K277</f>
        <v>0</v>
      </c>
      <c r="Y277" s="251">
        <v>0</v>
      </c>
      <c r="Z277" s="251">
        <f>Y277*K277</f>
        <v>0</v>
      </c>
      <c r="AA277" s="251">
        <v>0</v>
      </c>
      <c r="AB277" s="252">
        <f>AA277*K277</f>
        <v>0</v>
      </c>
      <c r="AS277" s="164" t="s">
        <v>167</v>
      </c>
      <c r="AU277" s="164" t="s">
        <v>163</v>
      </c>
      <c r="AV277" s="164" t="s">
        <v>112</v>
      </c>
      <c r="AZ277" s="164" t="s">
        <v>162</v>
      </c>
      <c r="BF277" s="253">
        <f>IF(V277="základní",N277,0)</f>
        <v>0</v>
      </c>
      <c r="BG277" s="253">
        <f>IF(V277="snížená",N277,0)</f>
        <v>0</v>
      </c>
      <c r="BH277" s="253">
        <f>IF(V277="zákl. přenesená",N277,0)</f>
        <v>0</v>
      </c>
      <c r="BI277" s="253">
        <f>IF(V277="sníž. přenesená",N277,0)</f>
        <v>0</v>
      </c>
      <c r="BJ277" s="253">
        <f>IF(V277="nulová",N277,0)</f>
        <v>0</v>
      </c>
      <c r="BK277" s="164" t="s">
        <v>78</v>
      </c>
      <c r="BL277" s="253">
        <f>ROUND(L277*K277,2)</f>
        <v>0</v>
      </c>
      <c r="BM277" s="164" t="s">
        <v>167</v>
      </c>
      <c r="BN277" s="164" t="s">
        <v>310</v>
      </c>
    </row>
    <row r="278" spans="1:74" s="173" customFormat="1" ht="38.25" customHeight="1" x14ac:dyDescent="0.35">
      <c r="B278" s="174"/>
      <c r="C278" s="245">
        <f t="shared" ref="C278:C338" si="3">C277+1</f>
        <v>47</v>
      </c>
      <c r="D278" s="245" t="s">
        <v>163</v>
      </c>
      <c r="E278" s="246" t="s">
        <v>311</v>
      </c>
      <c r="F278" s="460" t="s">
        <v>312</v>
      </c>
      <c r="G278" s="460"/>
      <c r="H278" s="460"/>
      <c r="I278" s="460"/>
      <c r="J278" s="247" t="s">
        <v>227</v>
      </c>
      <c r="K278" s="248">
        <v>428.5</v>
      </c>
      <c r="L278" s="461"/>
      <c r="M278" s="461"/>
      <c r="N278" s="462">
        <f>ROUND(L278*K278,2)</f>
        <v>0</v>
      </c>
      <c r="O278" s="462"/>
      <c r="P278" s="462"/>
      <c r="Q278" s="462"/>
      <c r="R278" s="313" t="s">
        <v>1408</v>
      </c>
      <c r="S278" s="177"/>
      <c r="U278" s="249" t="s">
        <v>5</v>
      </c>
      <c r="V278" s="250" t="s">
        <v>37</v>
      </c>
      <c r="W278" s="251">
        <v>0</v>
      </c>
      <c r="X278" s="251">
        <f>W278*K278</f>
        <v>0</v>
      </c>
      <c r="Y278" s="251">
        <v>0</v>
      </c>
      <c r="Z278" s="251">
        <f>Y278*K278</f>
        <v>0</v>
      </c>
      <c r="AA278" s="251">
        <v>0</v>
      </c>
      <c r="AB278" s="252">
        <f>AA278*K278</f>
        <v>0</v>
      </c>
      <c r="AS278" s="164" t="s">
        <v>167</v>
      </c>
      <c r="AU278" s="164" t="s">
        <v>163</v>
      </c>
      <c r="AV278" s="164" t="s">
        <v>112</v>
      </c>
      <c r="AZ278" s="164" t="s">
        <v>162</v>
      </c>
      <c r="BF278" s="253">
        <f>IF(V278="základní",N278,0)</f>
        <v>0</v>
      </c>
      <c r="BG278" s="253">
        <f>IF(V278="snížená",N278,0)</f>
        <v>0</v>
      </c>
      <c r="BH278" s="253">
        <f>IF(V278="zákl. přenesená",N278,0)</f>
        <v>0</v>
      </c>
      <c r="BI278" s="253">
        <f>IF(V278="sníž. přenesená",N278,0)</f>
        <v>0</v>
      </c>
      <c r="BJ278" s="253">
        <f>IF(V278="nulová",N278,0)</f>
        <v>0</v>
      </c>
      <c r="BK278" s="164" t="s">
        <v>78</v>
      </c>
      <c r="BL278" s="253">
        <f>ROUND(L278*K278,2)</f>
        <v>0</v>
      </c>
      <c r="BM278" s="164" t="s">
        <v>167</v>
      </c>
      <c r="BN278" s="164" t="s">
        <v>313</v>
      </c>
    </row>
    <row r="279" spans="1:74" s="173" customFormat="1" ht="24" customHeight="1" x14ac:dyDescent="0.35">
      <c r="B279" s="174"/>
      <c r="C279" s="245">
        <f t="shared" si="3"/>
        <v>48</v>
      </c>
      <c r="D279" s="245" t="s">
        <v>163</v>
      </c>
      <c r="E279" s="246" t="s">
        <v>314</v>
      </c>
      <c r="F279" s="460" t="s">
        <v>315</v>
      </c>
      <c r="G279" s="460"/>
      <c r="H279" s="460"/>
      <c r="I279" s="460"/>
      <c r="J279" s="247" t="s">
        <v>316</v>
      </c>
      <c r="K279" s="248">
        <v>1</v>
      </c>
      <c r="L279" s="461"/>
      <c r="M279" s="461"/>
      <c r="N279" s="462">
        <f>ROUND(L279*K279,2)</f>
        <v>0</v>
      </c>
      <c r="O279" s="462"/>
      <c r="P279" s="462"/>
      <c r="Q279" s="462"/>
      <c r="R279" s="313" t="s">
        <v>1409</v>
      </c>
      <c r="S279" s="177"/>
      <c r="U279" s="249" t="s">
        <v>5</v>
      </c>
      <c r="V279" s="250" t="s">
        <v>37</v>
      </c>
      <c r="W279" s="251">
        <v>0</v>
      </c>
      <c r="X279" s="251">
        <f>W279*K279</f>
        <v>0</v>
      </c>
      <c r="Y279" s="251">
        <v>0</v>
      </c>
      <c r="Z279" s="251">
        <f>Y279*K279</f>
        <v>0</v>
      </c>
      <c r="AA279" s="251">
        <v>0</v>
      </c>
      <c r="AB279" s="252">
        <f>AA279*K279</f>
        <v>0</v>
      </c>
      <c r="AS279" s="164" t="s">
        <v>167</v>
      </c>
      <c r="AU279" s="164" t="s">
        <v>163</v>
      </c>
      <c r="AV279" s="164" t="s">
        <v>112</v>
      </c>
      <c r="AZ279" s="164" t="s">
        <v>162</v>
      </c>
      <c r="BF279" s="253">
        <f>IF(V279="základní",N279,0)</f>
        <v>0</v>
      </c>
      <c r="BG279" s="253">
        <f>IF(V279="snížená",N279,0)</f>
        <v>0</v>
      </c>
      <c r="BH279" s="253">
        <f>IF(V279="zákl. přenesená",N279,0)</f>
        <v>0</v>
      </c>
      <c r="BI279" s="253">
        <f>IF(V279="sníž. přenesená",N279,0)</f>
        <v>0</v>
      </c>
      <c r="BJ279" s="253">
        <f>IF(V279="nulová",N279,0)</f>
        <v>0</v>
      </c>
      <c r="BK279" s="164" t="s">
        <v>78</v>
      </c>
      <c r="BL279" s="253">
        <f>ROUND(L279*K279,2)</f>
        <v>0</v>
      </c>
      <c r="BM279" s="164" t="s">
        <v>167</v>
      </c>
      <c r="BN279" s="164" t="s">
        <v>317</v>
      </c>
    </row>
    <row r="280" spans="1:74" s="173" customFormat="1" ht="25.5" customHeight="1" x14ac:dyDescent="0.35">
      <c r="B280" s="174"/>
      <c r="C280" s="245">
        <f t="shared" si="3"/>
        <v>49</v>
      </c>
      <c r="D280" s="245" t="s">
        <v>163</v>
      </c>
      <c r="E280" s="246" t="s">
        <v>318</v>
      </c>
      <c r="F280" s="460" t="s">
        <v>319</v>
      </c>
      <c r="G280" s="460"/>
      <c r="H280" s="460"/>
      <c r="I280" s="460"/>
      <c r="J280" s="247" t="s">
        <v>294</v>
      </c>
      <c r="K280" s="248">
        <v>2</v>
      </c>
      <c r="L280" s="461"/>
      <c r="M280" s="461"/>
      <c r="N280" s="462">
        <f>ROUND(L280*K280,2)</f>
        <v>0</v>
      </c>
      <c r="O280" s="462"/>
      <c r="P280" s="462"/>
      <c r="Q280" s="462"/>
      <c r="R280" s="312" t="s">
        <v>1410</v>
      </c>
      <c r="S280" s="177"/>
      <c r="U280" s="249" t="s">
        <v>5</v>
      </c>
      <c r="V280" s="250" t="s">
        <v>37</v>
      </c>
      <c r="W280" s="251">
        <v>0</v>
      </c>
      <c r="X280" s="251">
        <f>W280*K280</f>
        <v>0</v>
      </c>
      <c r="Y280" s="251">
        <v>0</v>
      </c>
      <c r="Z280" s="251">
        <f>Y280*K280</f>
        <v>0</v>
      </c>
      <c r="AA280" s="251">
        <v>0</v>
      </c>
      <c r="AB280" s="252">
        <f>AA280*K280</f>
        <v>0</v>
      </c>
      <c r="AS280" s="164" t="s">
        <v>167</v>
      </c>
      <c r="AU280" s="164" t="s">
        <v>163</v>
      </c>
      <c r="AV280" s="164" t="s">
        <v>112</v>
      </c>
      <c r="AZ280" s="164" t="s">
        <v>162</v>
      </c>
      <c r="BF280" s="253">
        <f>IF(V280="základní",N280,0)</f>
        <v>0</v>
      </c>
      <c r="BG280" s="253">
        <f>IF(V280="snížená",N280,0)</f>
        <v>0</v>
      </c>
      <c r="BH280" s="253">
        <f>IF(V280="zákl. přenesená",N280,0)</f>
        <v>0</v>
      </c>
      <c r="BI280" s="253">
        <f>IF(V280="sníž. přenesená",N280,0)</f>
        <v>0</v>
      </c>
      <c r="BJ280" s="253">
        <f>IF(V280="nulová",N280,0)</f>
        <v>0</v>
      </c>
      <c r="BK280" s="164" t="s">
        <v>78</v>
      </c>
      <c r="BL280" s="253">
        <f>ROUND(L280*K280,2)</f>
        <v>0</v>
      </c>
      <c r="BM280" s="164" t="s">
        <v>167</v>
      </c>
      <c r="BN280" s="164" t="s">
        <v>320</v>
      </c>
    </row>
    <row r="281" spans="1:74" s="259" customFormat="1" ht="16.5" customHeight="1" x14ac:dyDescent="0.35">
      <c r="B281" s="254"/>
      <c r="C281" s="412"/>
      <c r="D281" s="412"/>
      <c r="E281" s="256" t="s">
        <v>5</v>
      </c>
      <c r="F281" s="481" t="s">
        <v>321</v>
      </c>
      <c r="G281" s="482"/>
      <c r="H281" s="482"/>
      <c r="I281" s="482"/>
      <c r="J281" s="412"/>
      <c r="K281" s="257">
        <v>2</v>
      </c>
      <c r="L281" s="255"/>
      <c r="M281" s="255"/>
      <c r="N281" s="303"/>
      <c r="O281" s="303"/>
      <c r="P281" s="303"/>
      <c r="Q281" s="303"/>
      <c r="R281" s="303"/>
      <c r="S281" s="258"/>
      <c r="U281" s="260"/>
      <c r="V281" s="303"/>
      <c r="W281" s="303"/>
      <c r="X281" s="303"/>
      <c r="Y281" s="303"/>
      <c r="Z281" s="303"/>
      <c r="AA281" s="303"/>
      <c r="AB281" s="261"/>
      <c r="AU281" s="262" t="s">
        <v>169</v>
      </c>
      <c r="AV281" s="262" t="s">
        <v>112</v>
      </c>
      <c r="AW281" s="259" t="s">
        <v>112</v>
      </c>
      <c r="AX281" s="259" t="s">
        <v>30</v>
      </c>
      <c r="AY281" s="259" t="s">
        <v>72</v>
      </c>
      <c r="AZ281" s="262" t="s">
        <v>162</v>
      </c>
    </row>
    <row r="282" spans="1:74" s="268" customFormat="1" ht="16.5" customHeight="1" x14ac:dyDescent="0.35">
      <c r="B282" s="263"/>
      <c r="C282" s="412"/>
      <c r="D282" s="413"/>
      <c r="E282" s="265" t="s">
        <v>5</v>
      </c>
      <c r="F282" s="479" t="s">
        <v>170</v>
      </c>
      <c r="G282" s="480"/>
      <c r="H282" s="480"/>
      <c r="I282" s="480"/>
      <c r="J282" s="413"/>
      <c r="K282" s="266">
        <v>2</v>
      </c>
      <c r="L282" s="264"/>
      <c r="M282" s="264"/>
      <c r="N282" s="304"/>
      <c r="O282" s="304"/>
      <c r="P282" s="304"/>
      <c r="Q282" s="304"/>
      <c r="R282" s="304"/>
      <c r="S282" s="267"/>
      <c r="U282" s="269"/>
      <c r="V282" s="304"/>
      <c r="W282" s="304"/>
      <c r="X282" s="304"/>
      <c r="Y282" s="304"/>
      <c r="Z282" s="304"/>
      <c r="AA282" s="304"/>
      <c r="AB282" s="270"/>
      <c r="AU282" s="271" t="s">
        <v>169</v>
      </c>
      <c r="AV282" s="271" t="s">
        <v>112</v>
      </c>
      <c r="AW282" s="268" t="s">
        <v>167</v>
      </c>
      <c r="AX282" s="268" t="s">
        <v>30</v>
      </c>
      <c r="AY282" s="268" t="s">
        <v>78</v>
      </c>
      <c r="AZ282" s="271" t="s">
        <v>162</v>
      </c>
    </row>
    <row r="283" spans="1:74" s="173" customFormat="1" ht="25.5" customHeight="1" x14ac:dyDescent="0.35">
      <c r="B283" s="174"/>
      <c r="C283" s="245">
        <f>C280+1</f>
        <v>50</v>
      </c>
      <c r="D283" s="245" t="s">
        <v>163</v>
      </c>
      <c r="E283" s="246" t="s">
        <v>322</v>
      </c>
      <c r="F283" s="460" t="s">
        <v>323</v>
      </c>
      <c r="G283" s="460"/>
      <c r="H283" s="460"/>
      <c r="I283" s="460"/>
      <c r="J283" s="247" t="s">
        <v>294</v>
      </c>
      <c r="K283" s="248">
        <v>12</v>
      </c>
      <c r="L283" s="461"/>
      <c r="M283" s="461"/>
      <c r="N283" s="462">
        <f>ROUND(L283*K283,2)</f>
        <v>0</v>
      </c>
      <c r="O283" s="462"/>
      <c r="P283" s="462"/>
      <c r="Q283" s="462"/>
      <c r="R283" s="312" t="s">
        <v>1410</v>
      </c>
      <c r="S283" s="177"/>
      <c r="U283" s="249" t="s">
        <v>5</v>
      </c>
      <c r="V283" s="250" t="s">
        <v>37</v>
      </c>
      <c r="W283" s="251">
        <v>0</v>
      </c>
      <c r="X283" s="251">
        <f>W283*K283</f>
        <v>0</v>
      </c>
      <c r="Y283" s="251">
        <v>0</v>
      </c>
      <c r="Z283" s="251">
        <f>Y283*K283</f>
        <v>0</v>
      </c>
      <c r="AA283" s="251">
        <v>0</v>
      </c>
      <c r="AB283" s="252">
        <f>AA283*K283</f>
        <v>0</v>
      </c>
      <c r="AS283" s="164" t="s">
        <v>167</v>
      </c>
      <c r="AU283" s="164" t="s">
        <v>163</v>
      </c>
      <c r="AV283" s="164" t="s">
        <v>112</v>
      </c>
      <c r="AZ283" s="164" t="s">
        <v>162</v>
      </c>
      <c r="BF283" s="253">
        <f>IF(V283="základní",N283,0)</f>
        <v>0</v>
      </c>
      <c r="BG283" s="253">
        <f>IF(V283="snížená",N283,0)</f>
        <v>0</v>
      </c>
      <c r="BH283" s="253">
        <f>IF(V283="zákl. přenesená",N283,0)</f>
        <v>0</v>
      </c>
      <c r="BI283" s="253">
        <f>IF(V283="sníž. přenesená",N283,0)</f>
        <v>0</v>
      </c>
      <c r="BJ283" s="253">
        <f>IF(V283="nulová",N283,0)</f>
        <v>0</v>
      </c>
      <c r="BK283" s="164" t="s">
        <v>78</v>
      </c>
      <c r="BL283" s="253">
        <f>ROUND(L283*K283,2)</f>
        <v>0</v>
      </c>
      <c r="BM283" s="164" t="s">
        <v>167</v>
      </c>
      <c r="BN283" s="164" t="s">
        <v>324</v>
      </c>
    </row>
    <row r="284" spans="1:74" s="259" customFormat="1" ht="16.5" customHeight="1" x14ac:dyDescent="0.35">
      <c r="B284" s="254"/>
      <c r="C284" s="412"/>
      <c r="D284" s="412"/>
      <c r="E284" s="256" t="s">
        <v>5</v>
      </c>
      <c r="F284" s="481" t="s">
        <v>325</v>
      </c>
      <c r="G284" s="482"/>
      <c r="H284" s="482"/>
      <c r="I284" s="482"/>
      <c r="J284" s="412"/>
      <c r="K284" s="257">
        <v>4</v>
      </c>
      <c r="L284" s="255"/>
      <c r="M284" s="255"/>
      <c r="N284" s="303"/>
      <c r="O284" s="303"/>
      <c r="P284" s="303"/>
      <c r="Q284" s="303"/>
      <c r="R284" s="303"/>
      <c r="S284" s="258"/>
      <c r="U284" s="260"/>
      <c r="V284" s="303"/>
      <c r="W284" s="303"/>
      <c r="X284" s="303"/>
      <c r="Y284" s="303"/>
      <c r="Z284" s="303"/>
      <c r="AA284" s="303"/>
      <c r="AB284" s="261"/>
      <c r="AU284" s="262" t="s">
        <v>169</v>
      </c>
      <c r="AV284" s="262" t="s">
        <v>112</v>
      </c>
      <c r="AW284" s="259" t="s">
        <v>112</v>
      </c>
      <c r="AX284" s="259" t="s">
        <v>30</v>
      </c>
      <c r="AY284" s="259" t="s">
        <v>72</v>
      </c>
      <c r="AZ284" s="262" t="s">
        <v>162</v>
      </c>
    </row>
    <row r="285" spans="1:74" s="259" customFormat="1" ht="16.5" customHeight="1" x14ac:dyDescent="0.35">
      <c r="B285" s="254"/>
      <c r="C285" s="412"/>
      <c r="D285" s="412"/>
      <c r="E285" s="256" t="s">
        <v>5</v>
      </c>
      <c r="F285" s="477" t="s">
        <v>326</v>
      </c>
      <c r="G285" s="478"/>
      <c r="H285" s="478"/>
      <c r="I285" s="478"/>
      <c r="J285" s="412"/>
      <c r="K285" s="257">
        <v>8</v>
      </c>
      <c r="L285" s="255"/>
      <c r="M285" s="255"/>
      <c r="N285" s="303"/>
      <c r="O285" s="303"/>
      <c r="P285" s="303"/>
      <c r="Q285" s="303"/>
      <c r="R285" s="303"/>
      <c r="S285" s="258"/>
      <c r="U285" s="260"/>
      <c r="V285" s="303"/>
      <c r="W285" s="303"/>
      <c r="X285" s="303"/>
      <c r="Y285" s="303"/>
      <c r="Z285" s="303"/>
      <c r="AA285" s="303"/>
      <c r="AB285" s="261"/>
      <c r="AU285" s="262" t="s">
        <v>169</v>
      </c>
      <c r="AV285" s="262" t="s">
        <v>112</v>
      </c>
      <c r="AW285" s="259" t="s">
        <v>112</v>
      </c>
      <c r="AX285" s="259" t="s">
        <v>30</v>
      </c>
      <c r="AY285" s="259" t="s">
        <v>72</v>
      </c>
      <c r="AZ285" s="262" t="s">
        <v>162</v>
      </c>
    </row>
    <row r="286" spans="1:74" s="268" customFormat="1" ht="16.5" customHeight="1" x14ac:dyDescent="0.35">
      <c r="B286" s="263"/>
      <c r="C286" s="413"/>
      <c r="D286" s="413"/>
      <c r="E286" s="265" t="s">
        <v>5</v>
      </c>
      <c r="F286" s="479" t="s">
        <v>170</v>
      </c>
      <c r="G286" s="480"/>
      <c r="H286" s="480"/>
      <c r="I286" s="480"/>
      <c r="J286" s="413"/>
      <c r="K286" s="266">
        <v>12</v>
      </c>
      <c r="L286" s="264"/>
      <c r="M286" s="264"/>
      <c r="N286" s="304"/>
      <c r="O286" s="304"/>
      <c r="P286" s="304"/>
      <c r="Q286" s="304"/>
      <c r="R286" s="304"/>
      <c r="S286" s="267"/>
      <c r="U286" s="269"/>
      <c r="V286" s="304"/>
      <c r="W286" s="304"/>
      <c r="X286" s="304"/>
      <c r="Y286" s="304"/>
      <c r="Z286" s="304"/>
      <c r="AA286" s="304"/>
      <c r="AB286" s="270"/>
      <c r="AU286" s="271" t="s">
        <v>169</v>
      </c>
      <c r="AV286" s="271" t="s">
        <v>112</v>
      </c>
      <c r="AW286" s="268" t="s">
        <v>167</v>
      </c>
      <c r="AX286" s="268" t="s">
        <v>30</v>
      </c>
      <c r="AY286" s="268" t="s">
        <v>78</v>
      </c>
      <c r="AZ286" s="271" t="s">
        <v>162</v>
      </c>
    </row>
    <row r="287" spans="1:74" s="173" customFormat="1" ht="25.5" customHeight="1" x14ac:dyDescent="0.35">
      <c r="B287" s="174"/>
      <c r="C287" s="245">
        <f>C283+1</f>
        <v>51</v>
      </c>
      <c r="D287" s="245" t="s">
        <v>163</v>
      </c>
      <c r="E287" s="246" t="s">
        <v>327</v>
      </c>
      <c r="F287" s="460" t="s">
        <v>328</v>
      </c>
      <c r="G287" s="460"/>
      <c r="H287" s="460"/>
      <c r="I287" s="460"/>
      <c r="J287" s="247" t="s">
        <v>294</v>
      </c>
      <c r="K287" s="248">
        <v>4</v>
      </c>
      <c r="L287" s="461"/>
      <c r="M287" s="461"/>
      <c r="N287" s="462">
        <f>ROUND(L287*K287,2)</f>
        <v>0</v>
      </c>
      <c r="O287" s="462"/>
      <c r="P287" s="462"/>
      <c r="Q287" s="462"/>
      <c r="R287" s="312" t="s">
        <v>1410</v>
      </c>
      <c r="S287" s="177"/>
      <c r="U287" s="249" t="s">
        <v>5</v>
      </c>
      <c r="V287" s="250" t="s">
        <v>37</v>
      </c>
      <c r="W287" s="251">
        <v>0</v>
      </c>
      <c r="X287" s="251">
        <f>W287*K287</f>
        <v>0</v>
      </c>
      <c r="Y287" s="251">
        <v>0</v>
      </c>
      <c r="Z287" s="251">
        <f>Y287*K287</f>
        <v>0</v>
      </c>
      <c r="AA287" s="251">
        <v>0</v>
      </c>
      <c r="AB287" s="252">
        <f>AA287*K287</f>
        <v>0</v>
      </c>
      <c r="AS287" s="164" t="s">
        <v>167</v>
      </c>
      <c r="AU287" s="164" t="s">
        <v>163</v>
      </c>
      <c r="AV287" s="164" t="s">
        <v>112</v>
      </c>
      <c r="AZ287" s="164" t="s">
        <v>162</v>
      </c>
      <c r="BF287" s="253">
        <f>IF(V287="základní",N287,0)</f>
        <v>0</v>
      </c>
      <c r="BG287" s="253">
        <f>IF(V287="snížená",N287,0)</f>
        <v>0</v>
      </c>
      <c r="BH287" s="253">
        <f>IF(V287="zákl. přenesená",N287,0)</f>
        <v>0</v>
      </c>
      <c r="BI287" s="253">
        <f>IF(V287="sníž. přenesená",N287,0)</f>
        <v>0</v>
      </c>
      <c r="BJ287" s="253">
        <f>IF(V287="nulová",N287,0)</f>
        <v>0</v>
      </c>
      <c r="BK287" s="164" t="s">
        <v>78</v>
      </c>
      <c r="BL287" s="253">
        <f>ROUND(L287*K287,2)</f>
        <v>0</v>
      </c>
      <c r="BM287" s="164" t="s">
        <v>167</v>
      </c>
      <c r="BN287" s="164" t="s">
        <v>329</v>
      </c>
    </row>
    <row r="288" spans="1:74" s="259" customFormat="1" ht="16.5" customHeight="1" x14ac:dyDescent="0.35">
      <c r="B288" s="254"/>
      <c r="C288" s="412"/>
      <c r="D288" s="412"/>
      <c r="E288" s="256" t="s">
        <v>5</v>
      </c>
      <c r="F288" s="481" t="s">
        <v>330</v>
      </c>
      <c r="G288" s="482"/>
      <c r="H288" s="482"/>
      <c r="I288" s="482"/>
      <c r="J288" s="412"/>
      <c r="K288" s="257">
        <v>4</v>
      </c>
      <c r="L288" s="255"/>
      <c r="M288" s="255"/>
      <c r="N288" s="303"/>
      <c r="O288" s="303"/>
      <c r="P288" s="303"/>
      <c r="Q288" s="303"/>
      <c r="R288" s="303"/>
      <c r="S288" s="258"/>
      <c r="U288" s="260"/>
      <c r="V288" s="303"/>
      <c r="W288" s="303"/>
      <c r="X288" s="303"/>
      <c r="Y288" s="303"/>
      <c r="Z288" s="303"/>
      <c r="AA288" s="303"/>
      <c r="AB288" s="261"/>
      <c r="AU288" s="262" t="s">
        <v>169</v>
      </c>
      <c r="AV288" s="262" t="s">
        <v>112</v>
      </c>
      <c r="AW288" s="259" t="s">
        <v>112</v>
      </c>
      <c r="AX288" s="259" t="s">
        <v>30</v>
      </c>
      <c r="AY288" s="259" t="s">
        <v>72</v>
      </c>
      <c r="AZ288" s="262" t="s">
        <v>162</v>
      </c>
    </row>
    <row r="289" spans="2:66" s="268" customFormat="1" ht="16.5" customHeight="1" x14ac:dyDescent="0.35">
      <c r="B289" s="263"/>
      <c r="C289" s="413"/>
      <c r="D289" s="413"/>
      <c r="E289" s="265" t="s">
        <v>5</v>
      </c>
      <c r="F289" s="479" t="s">
        <v>170</v>
      </c>
      <c r="G289" s="480"/>
      <c r="H289" s="480"/>
      <c r="I289" s="480"/>
      <c r="J289" s="413"/>
      <c r="K289" s="266">
        <v>4</v>
      </c>
      <c r="L289" s="264"/>
      <c r="M289" s="264"/>
      <c r="N289" s="304"/>
      <c r="O289" s="304"/>
      <c r="P289" s="304"/>
      <c r="Q289" s="304"/>
      <c r="R289" s="304"/>
      <c r="S289" s="267"/>
      <c r="U289" s="269"/>
      <c r="V289" s="304"/>
      <c r="W289" s="304"/>
      <c r="X289" s="304"/>
      <c r="Y289" s="304"/>
      <c r="Z289" s="304"/>
      <c r="AA289" s="304"/>
      <c r="AB289" s="270"/>
      <c r="AU289" s="271" t="s">
        <v>169</v>
      </c>
      <c r="AV289" s="271" t="s">
        <v>112</v>
      </c>
      <c r="AW289" s="268" t="s">
        <v>167</v>
      </c>
      <c r="AX289" s="268" t="s">
        <v>30</v>
      </c>
      <c r="AY289" s="268" t="s">
        <v>78</v>
      </c>
      <c r="AZ289" s="271" t="s">
        <v>162</v>
      </c>
    </row>
    <row r="290" spans="2:66" s="173" customFormat="1" ht="38.25" customHeight="1" x14ac:dyDescent="0.35">
      <c r="B290" s="174"/>
      <c r="C290" s="245">
        <f>C287+1</f>
        <v>52</v>
      </c>
      <c r="D290" s="245" t="s">
        <v>163</v>
      </c>
      <c r="E290" s="246" t="s">
        <v>331</v>
      </c>
      <c r="F290" s="460" t="s">
        <v>332</v>
      </c>
      <c r="G290" s="460"/>
      <c r="H290" s="460"/>
      <c r="I290" s="460"/>
      <c r="J290" s="247" t="s">
        <v>216</v>
      </c>
      <c r="K290" s="248">
        <v>0.128</v>
      </c>
      <c r="L290" s="461"/>
      <c r="M290" s="461"/>
      <c r="N290" s="462">
        <f>ROUND(L290*K290,2)</f>
        <v>0</v>
      </c>
      <c r="O290" s="462"/>
      <c r="P290" s="462"/>
      <c r="Q290" s="462"/>
      <c r="R290" s="315" t="s">
        <v>1411</v>
      </c>
      <c r="S290" s="177"/>
      <c r="U290" s="249" t="s">
        <v>5</v>
      </c>
      <c r="V290" s="250" t="s">
        <v>37</v>
      </c>
      <c r="W290" s="251">
        <v>0</v>
      </c>
      <c r="X290" s="251">
        <f>W290*K290</f>
        <v>0</v>
      </c>
      <c r="Y290" s="251">
        <v>0</v>
      </c>
      <c r="Z290" s="251">
        <f>Y290*K290</f>
        <v>0</v>
      </c>
      <c r="AA290" s="251">
        <v>0</v>
      </c>
      <c r="AB290" s="252">
        <f>AA290*K290</f>
        <v>0</v>
      </c>
      <c r="AS290" s="164" t="s">
        <v>167</v>
      </c>
      <c r="AU290" s="164" t="s">
        <v>163</v>
      </c>
      <c r="AV290" s="164" t="s">
        <v>112</v>
      </c>
      <c r="AZ290" s="164" t="s">
        <v>162</v>
      </c>
      <c r="BF290" s="253">
        <f>IF(V290="základní",N290,0)</f>
        <v>0</v>
      </c>
      <c r="BG290" s="253">
        <f>IF(V290="snížená",N290,0)</f>
        <v>0</v>
      </c>
      <c r="BH290" s="253">
        <f>IF(V290="zákl. přenesená",N290,0)</f>
        <v>0</v>
      </c>
      <c r="BI290" s="253">
        <f>IF(V290="sníž. přenesená",N290,0)</f>
        <v>0</v>
      </c>
      <c r="BJ290" s="253">
        <f>IF(V290="nulová",N290,0)</f>
        <v>0</v>
      </c>
      <c r="BK290" s="164" t="s">
        <v>78</v>
      </c>
      <c r="BL290" s="253">
        <f>ROUND(L290*K290,2)</f>
        <v>0</v>
      </c>
      <c r="BM290" s="164" t="s">
        <v>167</v>
      </c>
      <c r="BN290" s="164" t="s">
        <v>333</v>
      </c>
    </row>
    <row r="291" spans="2:66" s="259" customFormat="1" ht="16.5" customHeight="1" x14ac:dyDescent="0.35">
      <c r="B291" s="254"/>
      <c r="C291" s="412"/>
      <c r="D291" s="412"/>
      <c r="E291" s="256" t="s">
        <v>5</v>
      </c>
      <c r="F291" s="481" t="s">
        <v>334</v>
      </c>
      <c r="G291" s="482"/>
      <c r="H291" s="482"/>
      <c r="I291" s="482"/>
      <c r="J291" s="412"/>
      <c r="K291" s="257">
        <v>0.128</v>
      </c>
      <c r="L291" s="255"/>
      <c r="M291" s="255"/>
      <c r="N291" s="303"/>
      <c r="O291" s="303"/>
      <c r="P291" s="303"/>
      <c r="Q291" s="303"/>
      <c r="R291" s="303"/>
      <c r="S291" s="258"/>
      <c r="U291" s="260"/>
      <c r="V291" s="303"/>
      <c r="W291" s="303"/>
      <c r="X291" s="303"/>
      <c r="Y291" s="303"/>
      <c r="Z291" s="303"/>
      <c r="AA291" s="303"/>
      <c r="AB291" s="261"/>
      <c r="AU291" s="262" t="s">
        <v>169</v>
      </c>
      <c r="AV291" s="262" t="s">
        <v>112</v>
      </c>
      <c r="AW291" s="259" t="s">
        <v>112</v>
      </c>
      <c r="AX291" s="259" t="s">
        <v>30</v>
      </c>
      <c r="AY291" s="259" t="s">
        <v>72</v>
      </c>
      <c r="AZ291" s="262" t="s">
        <v>162</v>
      </c>
    </row>
    <row r="292" spans="2:66" s="268" customFormat="1" ht="16.5" customHeight="1" x14ac:dyDescent="0.35">
      <c r="B292" s="263"/>
      <c r="C292" s="413"/>
      <c r="D292" s="413"/>
      <c r="E292" s="265" t="s">
        <v>5</v>
      </c>
      <c r="F292" s="479" t="s">
        <v>170</v>
      </c>
      <c r="G292" s="480"/>
      <c r="H292" s="480"/>
      <c r="I292" s="480"/>
      <c r="J292" s="413"/>
      <c r="K292" s="266">
        <v>0.128</v>
      </c>
      <c r="L292" s="264"/>
      <c r="M292" s="264"/>
      <c r="N292" s="304"/>
      <c r="O292" s="304"/>
      <c r="P292" s="304"/>
      <c r="Q292" s="304"/>
      <c r="R292" s="304"/>
      <c r="S292" s="267"/>
      <c r="U292" s="269"/>
      <c r="V292" s="304"/>
      <c r="W292" s="304"/>
      <c r="X292" s="304"/>
      <c r="Y292" s="304"/>
      <c r="Z292" s="304"/>
      <c r="AA292" s="304"/>
      <c r="AB292" s="270"/>
      <c r="AU292" s="271" t="s">
        <v>169</v>
      </c>
      <c r="AV292" s="271" t="s">
        <v>112</v>
      </c>
      <c r="AW292" s="268" t="s">
        <v>167</v>
      </c>
      <c r="AX292" s="268" t="s">
        <v>30</v>
      </c>
      <c r="AY292" s="268" t="s">
        <v>78</v>
      </c>
      <c r="AZ292" s="271" t="s">
        <v>162</v>
      </c>
    </row>
    <row r="293" spans="2:66" s="173" customFormat="1" ht="25.5" customHeight="1" x14ac:dyDescent="0.35">
      <c r="B293" s="174"/>
      <c r="C293" s="279">
        <f>C290+1</f>
        <v>53</v>
      </c>
      <c r="D293" s="279" t="s">
        <v>240</v>
      </c>
      <c r="E293" s="280" t="s">
        <v>335</v>
      </c>
      <c r="F293" s="471" t="s">
        <v>336</v>
      </c>
      <c r="G293" s="471"/>
      <c r="H293" s="471"/>
      <c r="I293" s="471"/>
      <c r="J293" s="281" t="s">
        <v>216</v>
      </c>
      <c r="K293" s="282">
        <v>0.128</v>
      </c>
      <c r="L293" s="469"/>
      <c r="M293" s="469"/>
      <c r="N293" s="495">
        <f>ROUND(L293*K293,2)</f>
        <v>0</v>
      </c>
      <c r="O293" s="462"/>
      <c r="P293" s="462"/>
      <c r="Q293" s="462"/>
      <c r="R293" s="312" t="s">
        <v>1410</v>
      </c>
      <c r="S293" s="177"/>
      <c r="U293" s="249" t="s">
        <v>5</v>
      </c>
      <c r="V293" s="250" t="s">
        <v>37</v>
      </c>
      <c r="W293" s="251">
        <v>0</v>
      </c>
      <c r="X293" s="251">
        <f>W293*K293</f>
        <v>0</v>
      </c>
      <c r="Y293" s="251">
        <v>0</v>
      </c>
      <c r="Z293" s="251">
        <f>Y293*K293</f>
        <v>0</v>
      </c>
      <c r="AA293" s="251">
        <v>0</v>
      </c>
      <c r="AB293" s="252">
        <f>AA293*K293</f>
        <v>0</v>
      </c>
      <c r="AS293" s="164" t="s">
        <v>179</v>
      </c>
      <c r="AU293" s="164" t="s">
        <v>240</v>
      </c>
      <c r="AV293" s="164" t="s">
        <v>112</v>
      </c>
      <c r="AZ293" s="164" t="s">
        <v>162</v>
      </c>
      <c r="BF293" s="253">
        <f>IF(V293="základní",N293,0)</f>
        <v>0</v>
      </c>
      <c r="BG293" s="253">
        <f>IF(V293="snížená",N293,0)</f>
        <v>0</v>
      </c>
      <c r="BH293" s="253">
        <f>IF(V293="zákl. přenesená",N293,0)</f>
        <v>0</v>
      </c>
      <c r="BI293" s="253">
        <f>IF(V293="sníž. přenesená",N293,0)</f>
        <v>0</v>
      </c>
      <c r="BJ293" s="253">
        <f>IF(V293="nulová",N293,0)</f>
        <v>0</v>
      </c>
      <c r="BK293" s="164" t="s">
        <v>78</v>
      </c>
      <c r="BL293" s="253">
        <f>ROUND(L293*K293,2)</f>
        <v>0</v>
      </c>
      <c r="BM293" s="164" t="s">
        <v>167</v>
      </c>
      <c r="BN293" s="164" t="s">
        <v>337</v>
      </c>
    </row>
    <row r="294" spans="2:66" s="173" customFormat="1" ht="25.5" customHeight="1" x14ac:dyDescent="0.35">
      <c r="B294" s="174"/>
      <c r="C294" s="245">
        <f t="shared" si="3"/>
        <v>54</v>
      </c>
      <c r="D294" s="245" t="s">
        <v>163</v>
      </c>
      <c r="E294" s="246" t="s">
        <v>338</v>
      </c>
      <c r="F294" s="460" t="s">
        <v>339</v>
      </c>
      <c r="G294" s="460"/>
      <c r="H294" s="460"/>
      <c r="I294" s="460"/>
      <c r="J294" s="247" t="s">
        <v>294</v>
      </c>
      <c r="K294" s="248">
        <v>24</v>
      </c>
      <c r="L294" s="461"/>
      <c r="M294" s="461"/>
      <c r="N294" s="462">
        <f>ROUND(L294*K294,2)</f>
        <v>0</v>
      </c>
      <c r="O294" s="462"/>
      <c r="P294" s="462"/>
      <c r="Q294" s="462"/>
      <c r="R294" s="313" t="s">
        <v>1413</v>
      </c>
      <c r="S294" s="177"/>
      <c r="U294" s="249" t="s">
        <v>5</v>
      </c>
      <c r="V294" s="250" t="s">
        <v>37</v>
      </c>
      <c r="W294" s="251">
        <v>0</v>
      </c>
      <c r="X294" s="251">
        <f>W294*K294</f>
        <v>0</v>
      </c>
      <c r="Y294" s="251">
        <v>0</v>
      </c>
      <c r="Z294" s="251">
        <f>Y294*K294</f>
        <v>0</v>
      </c>
      <c r="AA294" s="251">
        <v>0</v>
      </c>
      <c r="AB294" s="252">
        <f>AA294*K294</f>
        <v>0</v>
      </c>
      <c r="AS294" s="164" t="s">
        <v>167</v>
      </c>
      <c r="AU294" s="164" t="s">
        <v>163</v>
      </c>
      <c r="AV294" s="164" t="s">
        <v>112</v>
      </c>
      <c r="AZ294" s="164" t="s">
        <v>162</v>
      </c>
      <c r="BF294" s="253">
        <f>IF(V294="základní",N294,0)</f>
        <v>0</v>
      </c>
      <c r="BG294" s="253">
        <f>IF(V294="snížená",N294,0)</f>
        <v>0</v>
      </c>
      <c r="BH294" s="253">
        <f>IF(V294="zákl. přenesená",N294,0)</f>
        <v>0</v>
      </c>
      <c r="BI294" s="253">
        <f>IF(V294="sníž. přenesená",N294,0)</f>
        <v>0</v>
      </c>
      <c r="BJ294" s="253">
        <f>IF(V294="nulová",N294,0)</f>
        <v>0</v>
      </c>
      <c r="BK294" s="164" t="s">
        <v>78</v>
      </c>
      <c r="BL294" s="253">
        <f>ROUND(L294*K294,2)</f>
        <v>0</v>
      </c>
      <c r="BM294" s="164" t="s">
        <v>167</v>
      </c>
      <c r="BN294" s="164" t="s">
        <v>340</v>
      </c>
    </row>
    <row r="295" spans="2:66" s="275" customFormat="1" ht="16.5" customHeight="1" x14ac:dyDescent="0.35">
      <c r="B295" s="272"/>
      <c r="C295" s="414"/>
      <c r="D295" s="414"/>
      <c r="E295" s="415" t="s">
        <v>5</v>
      </c>
      <c r="F295" s="491" t="s">
        <v>341</v>
      </c>
      <c r="G295" s="492"/>
      <c r="H295" s="492"/>
      <c r="I295" s="492"/>
      <c r="J295" s="414"/>
      <c r="K295" s="415" t="s">
        <v>5</v>
      </c>
      <c r="L295" s="273"/>
      <c r="M295" s="273"/>
      <c r="N295" s="306"/>
      <c r="O295" s="306"/>
      <c r="P295" s="306"/>
      <c r="Q295" s="306"/>
      <c r="R295" s="306"/>
      <c r="S295" s="274"/>
      <c r="U295" s="276"/>
      <c r="V295" s="306"/>
      <c r="W295" s="306"/>
      <c r="X295" s="306"/>
      <c r="Y295" s="306"/>
      <c r="Z295" s="306"/>
      <c r="AA295" s="306"/>
      <c r="AB295" s="277"/>
      <c r="AU295" s="278" t="s">
        <v>169</v>
      </c>
      <c r="AV295" s="278" t="s">
        <v>112</v>
      </c>
      <c r="AW295" s="275" t="s">
        <v>78</v>
      </c>
      <c r="AX295" s="275" t="s">
        <v>30</v>
      </c>
      <c r="AY295" s="275" t="s">
        <v>72</v>
      </c>
      <c r="AZ295" s="278" t="s">
        <v>162</v>
      </c>
    </row>
    <row r="296" spans="2:66" s="259" customFormat="1" ht="16.5" customHeight="1" x14ac:dyDescent="0.35">
      <c r="B296" s="254"/>
      <c r="C296" s="412"/>
      <c r="D296" s="412"/>
      <c r="E296" s="256" t="s">
        <v>5</v>
      </c>
      <c r="F296" s="477">
        <v>30</v>
      </c>
      <c r="G296" s="478"/>
      <c r="H296" s="478"/>
      <c r="I296" s="478"/>
      <c r="J296" s="412"/>
      <c r="K296" s="257">
        <v>30</v>
      </c>
      <c r="L296" s="255"/>
      <c r="M296" s="255"/>
      <c r="N296" s="303"/>
      <c r="O296" s="303"/>
      <c r="P296" s="303"/>
      <c r="Q296" s="303"/>
      <c r="R296" s="303"/>
      <c r="S296" s="258"/>
      <c r="U296" s="260"/>
      <c r="V296" s="303"/>
      <c r="W296" s="303"/>
      <c r="X296" s="303"/>
      <c r="Y296" s="303"/>
      <c r="Z296" s="303"/>
      <c r="AA296" s="303"/>
      <c r="AB296" s="261"/>
      <c r="AU296" s="262" t="s">
        <v>169</v>
      </c>
      <c r="AV296" s="262" t="s">
        <v>112</v>
      </c>
      <c r="AW296" s="259" t="s">
        <v>112</v>
      </c>
      <c r="AX296" s="259" t="s">
        <v>30</v>
      </c>
      <c r="AY296" s="259" t="s">
        <v>72</v>
      </c>
      <c r="AZ296" s="262" t="s">
        <v>162</v>
      </c>
    </row>
    <row r="297" spans="2:66" s="268" customFormat="1" ht="16.5" customHeight="1" x14ac:dyDescent="0.35">
      <c r="B297" s="263"/>
      <c r="C297" s="413"/>
      <c r="D297" s="413"/>
      <c r="E297" s="265" t="s">
        <v>5</v>
      </c>
      <c r="F297" s="479" t="s">
        <v>170</v>
      </c>
      <c r="G297" s="480"/>
      <c r="H297" s="480"/>
      <c r="I297" s="480"/>
      <c r="J297" s="413"/>
      <c r="K297" s="266">
        <v>30</v>
      </c>
      <c r="L297" s="264"/>
      <c r="M297" s="264"/>
      <c r="N297" s="304"/>
      <c r="O297" s="304"/>
      <c r="P297" s="304"/>
      <c r="Q297" s="304"/>
      <c r="R297" s="304"/>
      <c r="S297" s="267"/>
      <c r="U297" s="269"/>
      <c r="V297" s="304"/>
      <c r="W297" s="304"/>
      <c r="X297" s="304"/>
      <c r="Y297" s="304"/>
      <c r="Z297" s="304"/>
      <c r="AA297" s="304"/>
      <c r="AB297" s="270"/>
      <c r="AU297" s="271" t="s">
        <v>169</v>
      </c>
      <c r="AV297" s="271" t="s">
        <v>112</v>
      </c>
      <c r="AW297" s="268" t="s">
        <v>167</v>
      </c>
      <c r="AX297" s="268" t="s">
        <v>30</v>
      </c>
      <c r="AY297" s="268" t="s">
        <v>78</v>
      </c>
      <c r="AZ297" s="271" t="s">
        <v>162</v>
      </c>
    </row>
    <row r="298" spans="2:66" s="173" customFormat="1" ht="25.5" customHeight="1" x14ac:dyDescent="0.35">
      <c r="B298" s="174"/>
      <c r="C298" s="411">
        <f>C294+1</f>
        <v>55</v>
      </c>
      <c r="D298" s="245" t="s">
        <v>163</v>
      </c>
      <c r="E298" s="280" t="s">
        <v>1538</v>
      </c>
      <c r="F298" s="471" t="s">
        <v>1537</v>
      </c>
      <c r="G298" s="471"/>
      <c r="H298" s="471"/>
      <c r="I298" s="471"/>
      <c r="J298" s="281" t="s">
        <v>294</v>
      </c>
      <c r="K298" s="282">
        <v>6</v>
      </c>
      <c r="L298" s="497"/>
      <c r="M298" s="498"/>
      <c r="N298" s="495">
        <f>ROUND(L298*K298,2)</f>
        <v>0</v>
      </c>
      <c r="O298" s="462"/>
      <c r="P298" s="462"/>
      <c r="Q298" s="462"/>
      <c r="R298" s="312"/>
      <c r="S298" s="177"/>
      <c r="U298" s="249" t="s">
        <v>5</v>
      </c>
      <c r="V298" s="250" t="s">
        <v>37</v>
      </c>
      <c r="W298" s="251">
        <v>0</v>
      </c>
      <c r="X298" s="251">
        <f>W298*K298</f>
        <v>0</v>
      </c>
      <c r="Y298" s="251">
        <v>0</v>
      </c>
      <c r="Z298" s="251">
        <f>Y298*K298</f>
        <v>0</v>
      </c>
      <c r="AA298" s="251">
        <v>0</v>
      </c>
      <c r="AB298" s="252">
        <f>AA298*K298</f>
        <v>0</v>
      </c>
      <c r="AS298" s="164" t="s">
        <v>179</v>
      </c>
      <c r="AU298" s="164" t="s">
        <v>240</v>
      </c>
      <c r="AV298" s="164" t="s">
        <v>112</v>
      </c>
      <c r="AZ298" s="164" t="s">
        <v>162</v>
      </c>
      <c r="BF298" s="253">
        <f>IF(V298="základní",N298,0)</f>
        <v>0</v>
      </c>
      <c r="BG298" s="253">
        <f>IF(V298="snížená",N298,0)</f>
        <v>0</v>
      </c>
      <c r="BH298" s="253">
        <f>IF(V298="zákl. přenesená",N298,0)</f>
        <v>0</v>
      </c>
      <c r="BI298" s="253">
        <f>IF(V298="sníž. přenesená",N298,0)</f>
        <v>0</v>
      </c>
      <c r="BJ298" s="253">
        <f>IF(V298="nulová",N298,0)</f>
        <v>0</v>
      </c>
      <c r="BK298" s="164" t="s">
        <v>78</v>
      </c>
      <c r="BL298" s="253">
        <f>ROUND(L298*K298,2)</f>
        <v>0</v>
      </c>
      <c r="BM298" s="164" t="s">
        <v>167</v>
      </c>
      <c r="BN298" s="164" t="s">
        <v>343</v>
      </c>
    </row>
    <row r="299" spans="2:66" s="173" customFormat="1" ht="25.5" customHeight="1" x14ac:dyDescent="0.35">
      <c r="B299" s="174"/>
      <c r="C299" s="279">
        <f>C298+1</f>
        <v>56</v>
      </c>
      <c r="D299" s="279" t="s">
        <v>240</v>
      </c>
      <c r="E299" s="280" t="s">
        <v>344</v>
      </c>
      <c r="F299" s="471" t="s">
        <v>345</v>
      </c>
      <c r="G299" s="471"/>
      <c r="H299" s="471"/>
      <c r="I299" s="471"/>
      <c r="J299" s="281" t="s">
        <v>294</v>
      </c>
      <c r="K299" s="282">
        <v>24</v>
      </c>
      <c r="L299" s="469"/>
      <c r="M299" s="469"/>
      <c r="N299" s="495">
        <f>ROUND(L299*K299,2)</f>
        <v>0</v>
      </c>
      <c r="O299" s="462"/>
      <c r="P299" s="462"/>
      <c r="Q299" s="462"/>
      <c r="R299" s="312" t="s">
        <v>1401</v>
      </c>
      <c r="S299" s="177"/>
      <c r="U299" s="249" t="s">
        <v>5</v>
      </c>
      <c r="V299" s="250" t="s">
        <v>37</v>
      </c>
      <c r="W299" s="251">
        <v>0</v>
      </c>
      <c r="X299" s="251">
        <f>W299*K299</f>
        <v>0</v>
      </c>
      <c r="Y299" s="251">
        <v>0</v>
      </c>
      <c r="Z299" s="251">
        <f>Y299*K299</f>
        <v>0</v>
      </c>
      <c r="AA299" s="251">
        <v>0</v>
      </c>
      <c r="AB299" s="252">
        <f>AA299*K299</f>
        <v>0</v>
      </c>
      <c r="AS299" s="164" t="s">
        <v>179</v>
      </c>
      <c r="AU299" s="164" t="s">
        <v>240</v>
      </c>
      <c r="AV299" s="164" t="s">
        <v>112</v>
      </c>
      <c r="AZ299" s="164" t="s">
        <v>162</v>
      </c>
      <c r="BF299" s="253">
        <f>IF(V299="základní",N299,0)</f>
        <v>0</v>
      </c>
      <c r="BG299" s="253">
        <f>IF(V299="snížená",N299,0)</f>
        <v>0</v>
      </c>
      <c r="BH299" s="253">
        <f>IF(V299="zákl. přenesená",N299,0)</f>
        <v>0</v>
      </c>
      <c r="BI299" s="253">
        <f>IF(V299="sníž. přenesená",N299,0)</f>
        <v>0</v>
      </c>
      <c r="BJ299" s="253">
        <f>IF(V299="nulová",N299,0)</f>
        <v>0</v>
      </c>
      <c r="BK299" s="164" t="s">
        <v>78</v>
      </c>
      <c r="BL299" s="253">
        <f>ROUND(L299*K299,2)</f>
        <v>0</v>
      </c>
      <c r="BM299" s="164" t="s">
        <v>167</v>
      </c>
      <c r="BN299" s="164" t="s">
        <v>346</v>
      </c>
    </row>
    <row r="300" spans="2:66" s="173" customFormat="1" ht="24" customHeight="1" x14ac:dyDescent="0.35">
      <c r="B300" s="174"/>
      <c r="C300" s="245">
        <f t="shared" si="3"/>
        <v>57</v>
      </c>
      <c r="D300" s="245" t="s">
        <v>163</v>
      </c>
      <c r="E300" s="246" t="s">
        <v>347</v>
      </c>
      <c r="F300" s="460" t="s">
        <v>348</v>
      </c>
      <c r="G300" s="460"/>
      <c r="H300" s="460"/>
      <c r="I300" s="460"/>
      <c r="J300" s="247" t="s">
        <v>166</v>
      </c>
      <c r="K300" s="248">
        <f>K302</f>
        <v>6.6</v>
      </c>
      <c r="L300" s="461"/>
      <c r="M300" s="461"/>
      <c r="N300" s="462">
        <f>ROUND(L300*K300,2)</f>
        <v>0</v>
      </c>
      <c r="O300" s="462"/>
      <c r="P300" s="462"/>
      <c r="Q300" s="462"/>
      <c r="R300" s="313" t="s">
        <v>1439</v>
      </c>
      <c r="S300" s="177"/>
      <c r="U300" s="249" t="s">
        <v>5</v>
      </c>
      <c r="V300" s="250" t="s">
        <v>37</v>
      </c>
      <c r="W300" s="251">
        <v>0</v>
      </c>
      <c r="X300" s="251">
        <f>W300*K300</f>
        <v>0</v>
      </c>
      <c r="Y300" s="251">
        <v>0</v>
      </c>
      <c r="Z300" s="251">
        <f>Y300*K300</f>
        <v>0</v>
      </c>
      <c r="AA300" s="251">
        <v>0</v>
      </c>
      <c r="AB300" s="252">
        <f>AA300*K300</f>
        <v>0</v>
      </c>
      <c r="AS300" s="164" t="s">
        <v>167</v>
      </c>
      <c r="AU300" s="164" t="s">
        <v>163</v>
      </c>
      <c r="AV300" s="164" t="s">
        <v>112</v>
      </c>
      <c r="AZ300" s="164" t="s">
        <v>162</v>
      </c>
      <c r="BF300" s="253">
        <f>IF(V300="základní",N300,0)</f>
        <v>0</v>
      </c>
      <c r="BG300" s="253">
        <f>IF(V300="snížená",N300,0)</f>
        <v>0</v>
      </c>
      <c r="BH300" s="253">
        <f>IF(V300="zákl. přenesená",N300,0)</f>
        <v>0</v>
      </c>
      <c r="BI300" s="253">
        <f>IF(V300="sníž. přenesená",N300,0)</f>
        <v>0</v>
      </c>
      <c r="BJ300" s="253">
        <f>IF(V300="nulová",N300,0)</f>
        <v>0</v>
      </c>
      <c r="BK300" s="164" t="s">
        <v>78</v>
      </c>
      <c r="BL300" s="253">
        <f>ROUND(L300*K300,2)</f>
        <v>0</v>
      </c>
      <c r="BM300" s="164" t="s">
        <v>167</v>
      </c>
      <c r="BN300" s="164" t="s">
        <v>349</v>
      </c>
    </row>
    <row r="301" spans="2:66" s="275" customFormat="1" ht="25.5" customHeight="1" x14ac:dyDescent="0.35">
      <c r="B301" s="272"/>
      <c r="C301" s="414"/>
      <c r="D301" s="414"/>
      <c r="E301" s="415" t="s">
        <v>5</v>
      </c>
      <c r="F301" s="491" t="s">
        <v>1412</v>
      </c>
      <c r="G301" s="492"/>
      <c r="H301" s="492"/>
      <c r="I301" s="492"/>
      <c r="J301" s="414"/>
      <c r="K301" s="415" t="s">
        <v>5</v>
      </c>
      <c r="L301" s="273"/>
      <c r="M301" s="273"/>
      <c r="N301" s="306"/>
      <c r="O301" s="306"/>
      <c r="P301" s="306"/>
      <c r="Q301" s="306"/>
      <c r="R301" s="306"/>
      <c r="S301" s="274"/>
      <c r="U301" s="276"/>
      <c r="V301" s="306"/>
      <c r="W301" s="306"/>
      <c r="X301" s="306"/>
      <c r="Y301" s="306"/>
      <c r="Z301" s="306"/>
      <c r="AA301" s="306"/>
      <c r="AB301" s="277"/>
      <c r="AU301" s="278" t="s">
        <v>169</v>
      </c>
      <c r="AV301" s="278" t="s">
        <v>112</v>
      </c>
      <c r="AW301" s="275" t="s">
        <v>78</v>
      </c>
      <c r="AX301" s="275" t="s">
        <v>30</v>
      </c>
      <c r="AY301" s="275" t="s">
        <v>72</v>
      </c>
      <c r="AZ301" s="278" t="s">
        <v>162</v>
      </c>
    </row>
    <row r="302" spans="2:66" s="259" customFormat="1" ht="16.5" customHeight="1" x14ac:dyDescent="0.35">
      <c r="B302" s="254"/>
      <c r="C302" s="412"/>
      <c r="D302" s="412"/>
      <c r="E302" s="256" t="s">
        <v>5</v>
      </c>
      <c r="F302" s="477" t="s">
        <v>1440</v>
      </c>
      <c r="G302" s="478"/>
      <c r="H302" s="478"/>
      <c r="I302" s="478"/>
      <c r="J302" s="412"/>
      <c r="K302" s="257">
        <f>8*3.3*0.25</f>
        <v>6.6</v>
      </c>
      <c r="L302" s="255"/>
      <c r="M302" s="255"/>
      <c r="N302" s="303"/>
      <c r="O302" s="303"/>
      <c r="P302" s="303"/>
      <c r="Q302" s="303"/>
      <c r="R302" s="303"/>
      <c r="S302" s="258"/>
      <c r="U302" s="260"/>
      <c r="V302" s="303"/>
      <c r="W302" s="303"/>
      <c r="X302" s="303"/>
      <c r="Y302" s="303"/>
      <c r="Z302" s="303"/>
      <c r="AA302" s="303"/>
      <c r="AB302" s="261"/>
      <c r="AU302" s="262" t="s">
        <v>169</v>
      </c>
      <c r="AV302" s="262" t="s">
        <v>112</v>
      </c>
      <c r="AW302" s="259" t="s">
        <v>112</v>
      </c>
      <c r="AX302" s="259" t="s">
        <v>30</v>
      </c>
      <c r="AY302" s="259" t="s">
        <v>72</v>
      </c>
      <c r="AZ302" s="262" t="s">
        <v>162</v>
      </c>
    </row>
    <row r="303" spans="2:66" s="268" customFormat="1" ht="16.5" customHeight="1" x14ac:dyDescent="0.35">
      <c r="B303" s="263"/>
      <c r="C303" s="413"/>
      <c r="D303" s="413"/>
      <c r="E303" s="265" t="s">
        <v>5</v>
      </c>
      <c r="F303" s="479" t="s">
        <v>170</v>
      </c>
      <c r="G303" s="480"/>
      <c r="H303" s="480"/>
      <c r="I303" s="480"/>
      <c r="J303" s="413"/>
      <c r="K303" s="266">
        <f>K302</f>
        <v>6.6</v>
      </c>
      <c r="L303" s="264"/>
      <c r="M303" s="264"/>
      <c r="N303" s="304"/>
      <c r="O303" s="304"/>
      <c r="P303" s="304"/>
      <c r="Q303" s="304"/>
      <c r="R303" s="304"/>
      <c r="S303" s="267"/>
      <c r="U303" s="269"/>
      <c r="V303" s="304"/>
      <c r="W303" s="304"/>
      <c r="X303" s="304"/>
      <c r="Y303" s="304"/>
      <c r="Z303" s="304"/>
      <c r="AA303" s="304"/>
      <c r="AB303" s="270"/>
      <c r="AU303" s="271" t="s">
        <v>169</v>
      </c>
      <c r="AV303" s="271" t="s">
        <v>112</v>
      </c>
      <c r="AW303" s="268" t="s">
        <v>167</v>
      </c>
      <c r="AX303" s="268" t="s">
        <v>30</v>
      </c>
      <c r="AY303" s="268" t="s">
        <v>78</v>
      </c>
      <c r="AZ303" s="271" t="s">
        <v>162</v>
      </c>
    </row>
    <row r="304" spans="2:66" s="173" customFormat="1" ht="25.5" customHeight="1" x14ac:dyDescent="0.35">
      <c r="B304" s="174"/>
      <c r="C304" s="245">
        <f>C300+1</f>
        <v>58</v>
      </c>
      <c r="D304" s="245" t="s">
        <v>163</v>
      </c>
      <c r="E304" s="246" t="s">
        <v>350</v>
      </c>
      <c r="F304" s="460" t="s">
        <v>351</v>
      </c>
      <c r="G304" s="460"/>
      <c r="H304" s="460"/>
      <c r="I304" s="460"/>
      <c r="J304" s="247" t="s">
        <v>227</v>
      </c>
      <c r="K304" s="248">
        <f>K306</f>
        <v>52.8</v>
      </c>
      <c r="L304" s="461"/>
      <c r="M304" s="461"/>
      <c r="N304" s="462">
        <f>ROUND(L304*K304,2)</f>
        <v>0</v>
      </c>
      <c r="O304" s="462"/>
      <c r="P304" s="462"/>
      <c r="Q304" s="462"/>
      <c r="R304" s="313" t="s">
        <v>1439</v>
      </c>
      <c r="S304" s="177"/>
      <c r="U304" s="249" t="s">
        <v>5</v>
      </c>
      <c r="V304" s="250" t="s">
        <v>37</v>
      </c>
      <c r="W304" s="251">
        <v>0</v>
      </c>
      <c r="X304" s="251">
        <f>W304*K304</f>
        <v>0</v>
      </c>
      <c r="Y304" s="251">
        <v>0</v>
      </c>
      <c r="Z304" s="251">
        <f>Y304*K304</f>
        <v>0</v>
      </c>
      <c r="AA304" s="251">
        <v>0</v>
      </c>
      <c r="AB304" s="252">
        <f>AA304*K304</f>
        <v>0</v>
      </c>
      <c r="AS304" s="164" t="s">
        <v>167</v>
      </c>
      <c r="AU304" s="164" t="s">
        <v>163</v>
      </c>
      <c r="AV304" s="164" t="s">
        <v>112</v>
      </c>
      <c r="AZ304" s="164" t="s">
        <v>162</v>
      </c>
      <c r="BF304" s="253">
        <f>IF(V304="základní",N304,0)</f>
        <v>0</v>
      </c>
      <c r="BG304" s="253">
        <f>IF(V304="snížená",N304,0)</f>
        <v>0</v>
      </c>
      <c r="BH304" s="253">
        <f>IF(V304="zákl. přenesená",N304,0)</f>
        <v>0</v>
      </c>
      <c r="BI304" s="253">
        <f>IF(V304="sníž. přenesená",N304,0)</f>
        <v>0</v>
      </c>
      <c r="BJ304" s="253">
        <f>IF(V304="nulová",N304,0)</f>
        <v>0</v>
      </c>
      <c r="BK304" s="164" t="s">
        <v>78</v>
      </c>
      <c r="BL304" s="253">
        <f>ROUND(L304*K304,2)</f>
        <v>0</v>
      </c>
      <c r="BM304" s="164" t="s">
        <v>167</v>
      </c>
      <c r="BN304" s="164" t="s">
        <v>352</v>
      </c>
    </row>
    <row r="305" spans="2:66" s="275" customFormat="1" ht="16.5" customHeight="1" x14ac:dyDescent="0.35">
      <c r="B305" s="272"/>
      <c r="C305" s="414"/>
      <c r="D305" s="414"/>
      <c r="E305" s="415" t="s">
        <v>5</v>
      </c>
      <c r="F305" s="491" t="s">
        <v>353</v>
      </c>
      <c r="G305" s="492"/>
      <c r="H305" s="492"/>
      <c r="I305" s="492"/>
      <c r="J305" s="414"/>
      <c r="K305" s="415" t="s">
        <v>5</v>
      </c>
      <c r="L305" s="273"/>
      <c r="M305" s="273"/>
      <c r="N305" s="306"/>
      <c r="O305" s="306"/>
      <c r="P305" s="306"/>
      <c r="Q305" s="306"/>
      <c r="R305" s="306"/>
      <c r="S305" s="274"/>
      <c r="U305" s="276"/>
      <c r="V305" s="306"/>
      <c r="W305" s="306"/>
      <c r="X305" s="306"/>
      <c r="Y305" s="306"/>
      <c r="Z305" s="306"/>
      <c r="AA305" s="306"/>
      <c r="AB305" s="277"/>
      <c r="AU305" s="278" t="s">
        <v>169</v>
      </c>
      <c r="AV305" s="278" t="s">
        <v>112</v>
      </c>
      <c r="AW305" s="275" t="s">
        <v>78</v>
      </c>
      <c r="AX305" s="275" t="s">
        <v>30</v>
      </c>
      <c r="AY305" s="275" t="s">
        <v>72</v>
      </c>
      <c r="AZ305" s="278" t="s">
        <v>162</v>
      </c>
    </row>
    <row r="306" spans="2:66" s="259" customFormat="1" ht="16.5" customHeight="1" x14ac:dyDescent="0.35">
      <c r="B306" s="254"/>
      <c r="C306" s="412"/>
      <c r="D306" s="412"/>
      <c r="E306" s="256" t="s">
        <v>5</v>
      </c>
      <c r="F306" s="477" t="s">
        <v>1441</v>
      </c>
      <c r="G306" s="478"/>
      <c r="H306" s="478"/>
      <c r="I306" s="478"/>
      <c r="J306" s="412"/>
      <c r="K306" s="257">
        <f>8*3.3*2</f>
        <v>52.8</v>
      </c>
      <c r="L306" s="255"/>
      <c r="M306" s="255"/>
      <c r="N306" s="303"/>
      <c r="O306" s="303"/>
      <c r="P306" s="303"/>
      <c r="Q306" s="303"/>
      <c r="R306" s="303"/>
      <c r="S306" s="258"/>
      <c r="U306" s="260"/>
      <c r="V306" s="303"/>
      <c r="W306" s="303"/>
      <c r="X306" s="303"/>
      <c r="Y306" s="303"/>
      <c r="Z306" s="303"/>
      <c r="AA306" s="303"/>
      <c r="AB306" s="261"/>
      <c r="AU306" s="262" t="s">
        <v>169</v>
      </c>
      <c r="AV306" s="262" t="s">
        <v>112</v>
      </c>
      <c r="AW306" s="259" t="s">
        <v>112</v>
      </c>
      <c r="AX306" s="259" t="s">
        <v>30</v>
      </c>
      <c r="AY306" s="259" t="s">
        <v>72</v>
      </c>
      <c r="AZ306" s="262" t="s">
        <v>162</v>
      </c>
    </row>
    <row r="307" spans="2:66" s="268" customFormat="1" ht="16.5" customHeight="1" x14ac:dyDescent="0.35">
      <c r="B307" s="263"/>
      <c r="C307" s="413"/>
      <c r="D307" s="413"/>
      <c r="E307" s="265" t="s">
        <v>5</v>
      </c>
      <c r="F307" s="479" t="s">
        <v>170</v>
      </c>
      <c r="G307" s="480"/>
      <c r="H307" s="480"/>
      <c r="I307" s="480"/>
      <c r="J307" s="413"/>
      <c r="K307" s="266">
        <f>K306</f>
        <v>52.8</v>
      </c>
      <c r="L307" s="264"/>
      <c r="M307" s="264"/>
      <c r="N307" s="304"/>
      <c r="O307" s="304"/>
      <c r="P307" s="304"/>
      <c r="Q307" s="304"/>
      <c r="R307" s="304"/>
      <c r="S307" s="267"/>
      <c r="U307" s="269"/>
      <c r="V307" s="304"/>
      <c r="W307" s="304"/>
      <c r="X307" s="304"/>
      <c r="Y307" s="304"/>
      <c r="Z307" s="304"/>
      <c r="AA307" s="304"/>
      <c r="AB307" s="270"/>
      <c r="AU307" s="271" t="s">
        <v>169</v>
      </c>
      <c r="AV307" s="271" t="s">
        <v>112</v>
      </c>
      <c r="AW307" s="268" t="s">
        <v>167</v>
      </c>
      <c r="AX307" s="268" t="s">
        <v>30</v>
      </c>
      <c r="AY307" s="268" t="s">
        <v>78</v>
      </c>
      <c r="AZ307" s="271" t="s">
        <v>162</v>
      </c>
    </row>
    <row r="308" spans="2:66" s="173" customFormat="1" ht="25.5" customHeight="1" x14ac:dyDescent="0.35">
      <c r="B308" s="174"/>
      <c r="C308" s="245">
        <f>C304+1</f>
        <v>59</v>
      </c>
      <c r="D308" s="245" t="s">
        <v>163</v>
      </c>
      <c r="E308" s="246" t="s">
        <v>354</v>
      </c>
      <c r="F308" s="460" t="s">
        <v>355</v>
      </c>
      <c r="G308" s="460"/>
      <c r="H308" s="460"/>
      <c r="I308" s="460"/>
      <c r="J308" s="247" t="s">
        <v>227</v>
      </c>
      <c r="K308" s="248">
        <f>K304</f>
        <v>52.8</v>
      </c>
      <c r="L308" s="461"/>
      <c r="M308" s="461"/>
      <c r="N308" s="462">
        <f>ROUND(L308*K308,2)</f>
        <v>0</v>
      </c>
      <c r="O308" s="462"/>
      <c r="P308" s="462"/>
      <c r="Q308" s="462"/>
      <c r="R308" s="313" t="s">
        <v>1439</v>
      </c>
      <c r="S308" s="177"/>
      <c r="U308" s="249" t="s">
        <v>5</v>
      </c>
      <c r="V308" s="250" t="s">
        <v>37</v>
      </c>
      <c r="W308" s="251">
        <v>0</v>
      </c>
      <c r="X308" s="251">
        <f>W308*K308</f>
        <v>0</v>
      </c>
      <c r="Y308" s="251">
        <v>0</v>
      </c>
      <c r="Z308" s="251">
        <f>Y308*K308</f>
        <v>0</v>
      </c>
      <c r="AA308" s="251">
        <v>0</v>
      </c>
      <c r="AB308" s="252">
        <f>AA308*K308</f>
        <v>0</v>
      </c>
      <c r="AS308" s="164" t="s">
        <v>167</v>
      </c>
      <c r="AU308" s="164" t="s">
        <v>163</v>
      </c>
      <c r="AV308" s="164" t="s">
        <v>112</v>
      </c>
      <c r="AZ308" s="164" t="s">
        <v>162</v>
      </c>
      <c r="BF308" s="253">
        <f>IF(V308="základní",N308,0)</f>
        <v>0</v>
      </c>
      <c r="BG308" s="253">
        <f>IF(V308="snížená",N308,0)</f>
        <v>0</v>
      </c>
      <c r="BH308" s="253">
        <f>IF(V308="zákl. přenesená",N308,0)</f>
        <v>0</v>
      </c>
      <c r="BI308" s="253">
        <f>IF(V308="sníž. přenesená",N308,0)</f>
        <v>0</v>
      </c>
      <c r="BJ308" s="253">
        <f>IF(V308="nulová",N308,0)</f>
        <v>0</v>
      </c>
      <c r="BK308" s="164" t="s">
        <v>78</v>
      </c>
      <c r="BL308" s="253">
        <f>ROUND(L308*K308,2)</f>
        <v>0</v>
      </c>
      <c r="BM308" s="164" t="s">
        <v>167</v>
      </c>
      <c r="BN308" s="164" t="s">
        <v>356</v>
      </c>
    </row>
    <row r="309" spans="2:66" s="173" customFormat="1" ht="25.5" customHeight="1" x14ac:dyDescent="0.35">
      <c r="B309" s="174"/>
      <c r="C309" s="245">
        <f t="shared" si="3"/>
        <v>60</v>
      </c>
      <c r="D309" s="245" t="s">
        <v>163</v>
      </c>
      <c r="E309" s="246" t="s">
        <v>357</v>
      </c>
      <c r="F309" s="460" t="s">
        <v>1442</v>
      </c>
      <c r="G309" s="460"/>
      <c r="H309" s="460"/>
      <c r="I309" s="460"/>
      <c r="J309" s="247" t="s">
        <v>216</v>
      </c>
      <c r="K309" s="248">
        <f>K310</f>
        <v>1.32</v>
      </c>
      <c r="L309" s="461"/>
      <c r="M309" s="461"/>
      <c r="N309" s="462">
        <f>ROUND(L309*K309,2)</f>
        <v>0</v>
      </c>
      <c r="O309" s="462"/>
      <c r="P309" s="462"/>
      <c r="Q309" s="462"/>
      <c r="R309" s="313" t="s">
        <v>1439</v>
      </c>
      <c r="S309" s="177"/>
      <c r="U309" s="249" t="s">
        <v>5</v>
      </c>
      <c r="V309" s="250" t="s">
        <v>37</v>
      </c>
      <c r="W309" s="251">
        <v>0</v>
      </c>
      <c r="X309" s="251">
        <f>W309*K309</f>
        <v>0</v>
      </c>
      <c r="Y309" s="251">
        <v>0</v>
      </c>
      <c r="Z309" s="251">
        <f>Y309*K309</f>
        <v>0</v>
      </c>
      <c r="AA309" s="251">
        <v>0</v>
      </c>
      <c r="AB309" s="252">
        <f>AA309*K309</f>
        <v>0</v>
      </c>
      <c r="AS309" s="164" t="s">
        <v>167</v>
      </c>
      <c r="AU309" s="164" t="s">
        <v>163</v>
      </c>
      <c r="AV309" s="164" t="s">
        <v>112</v>
      </c>
      <c r="AZ309" s="164" t="s">
        <v>162</v>
      </c>
      <c r="BF309" s="253">
        <f>IF(V309="základní",N309,0)</f>
        <v>0</v>
      </c>
      <c r="BG309" s="253">
        <f>IF(V309="snížená",N309,0)</f>
        <v>0</v>
      </c>
      <c r="BH309" s="253">
        <f>IF(V309="zákl. přenesená",N309,0)</f>
        <v>0</v>
      </c>
      <c r="BI309" s="253">
        <f>IF(V309="sníž. přenesená",N309,0)</f>
        <v>0</v>
      </c>
      <c r="BJ309" s="253">
        <f>IF(V309="nulová",N309,0)</f>
        <v>0</v>
      </c>
      <c r="BK309" s="164" t="s">
        <v>78</v>
      </c>
      <c r="BL309" s="253">
        <f>ROUND(L309*K309,2)</f>
        <v>0</v>
      </c>
      <c r="BM309" s="164" t="s">
        <v>167</v>
      </c>
      <c r="BN309" s="164" t="s">
        <v>358</v>
      </c>
    </row>
    <row r="310" spans="2:66" s="259" customFormat="1" ht="16.5" customHeight="1" x14ac:dyDescent="0.35">
      <c r="B310" s="254"/>
      <c r="C310" s="412"/>
      <c r="D310" s="412"/>
      <c r="E310" s="256" t="s">
        <v>5</v>
      </c>
      <c r="F310" s="481" t="s">
        <v>1443</v>
      </c>
      <c r="G310" s="482"/>
      <c r="H310" s="482"/>
      <c r="I310" s="482"/>
      <c r="J310" s="412"/>
      <c r="K310" s="257">
        <f>6.6*0.2</f>
        <v>1.32</v>
      </c>
      <c r="L310" s="255"/>
      <c r="M310" s="255"/>
      <c r="N310" s="303"/>
      <c r="O310" s="303"/>
      <c r="P310" s="303"/>
      <c r="Q310" s="303"/>
      <c r="R310" s="303"/>
      <c r="S310" s="258"/>
      <c r="U310" s="260"/>
      <c r="V310" s="303"/>
      <c r="W310" s="303"/>
      <c r="X310" s="303"/>
      <c r="Y310" s="303"/>
      <c r="Z310" s="303"/>
      <c r="AA310" s="303"/>
      <c r="AB310" s="261"/>
      <c r="AU310" s="262" t="s">
        <v>169</v>
      </c>
      <c r="AV310" s="262" t="s">
        <v>112</v>
      </c>
      <c r="AW310" s="259" t="s">
        <v>112</v>
      </c>
      <c r="AX310" s="259" t="s">
        <v>30</v>
      </c>
      <c r="AY310" s="259" t="s">
        <v>72</v>
      </c>
      <c r="AZ310" s="262" t="s">
        <v>162</v>
      </c>
    </row>
    <row r="311" spans="2:66" s="268" customFormat="1" ht="16.5" customHeight="1" x14ac:dyDescent="0.35">
      <c r="B311" s="263"/>
      <c r="C311" s="413"/>
      <c r="D311" s="413"/>
      <c r="E311" s="265" t="s">
        <v>5</v>
      </c>
      <c r="F311" s="479" t="s">
        <v>170</v>
      </c>
      <c r="G311" s="480"/>
      <c r="H311" s="480"/>
      <c r="I311" s="480"/>
      <c r="J311" s="413"/>
      <c r="K311" s="266">
        <f>K310</f>
        <v>1.32</v>
      </c>
      <c r="L311" s="264"/>
      <c r="M311" s="264"/>
      <c r="N311" s="304"/>
      <c r="O311" s="304"/>
      <c r="P311" s="304"/>
      <c r="Q311" s="304"/>
      <c r="R311" s="304"/>
      <c r="S311" s="267"/>
      <c r="U311" s="269"/>
      <c r="V311" s="304"/>
      <c r="W311" s="304"/>
      <c r="X311" s="304"/>
      <c r="Y311" s="304"/>
      <c r="Z311" s="304"/>
      <c r="AA311" s="304"/>
      <c r="AB311" s="270"/>
      <c r="AU311" s="271" t="s">
        <v>169</v>
      </c>
      <c r="AV311" s="271" t="s">
        <v>112</v>
      </c>
      <c r="AW311" s="268" t="s">
        <v>167</v>
      </c>
      <c r="AX311" s="268" t="s">
        <v>30</v>
      </c>
      <c r="AY311" s="268" t="s">
        <v>78</v>
      </c>
      <c r="AZ311" s="271" t="s">
        <v>162</v>
      </c>
    </row>
    <row r="312" spans="2:66" s="173" customFormat="1" ht="25.5" customHeight="1" x14ac:dyDescent="0.35">
      <c r="B312" s="174"/>
      <c r="C312" s="245">
        <f>C309+1</f>
        <v>61</v>
      </c>
      <c r="D312" s="245" t="s">
        <v>163</v>
      </c>
      <c r="E312" s="246" t="s">
        <v>359</v>
      </c>
      <c r="F312" s="460" t="s">
        <v>360</v>
      </c>
      <c r="G312" s="460"/>
      <c r="H312" s="460"/>
      <c r="I312" s="460"/>
      <c r="J312" s="247" t="s">
        <v>166</v>
      </c>
      <c r="K312" s="248">
        <v>2.25</v>
      </c>
      <c r="L312" s="461"/>
      <c r="M312" s="461"/>
      <c r="N312" s="462">
        <f>ROUND(L312*K312,2)</f>
        <v>0</v>
      </c>
      <c r="O312" s="462"/>
      <c r="P312" s="462"/>
      <c r="Q312" s="462"/>
      <c r="R312" s="312" t="s">
        <v>1414</v>
      </c>
      <c r="S312" s="177"/>
      <c r="U312" s="249" t="s">
        <v>5</v>
      </c>
      <c r="V312" s="250" t="s">
        <v>37</v>
      </c>
      <c r="W312" s="251">
        <v>0</v>
      </c>
      <c r="X312" s="251">
        <f>W312*K312</f>
        <v>0</v>
      </c>
      <c r="Y312" s="251">
        <v>0</v>
      </c>
      <c r="Z312" s="251">
        <f>Y312*K312</f>
        <v>0</v>
      </c>
      <c r="AA312" s="251">
        <v>0</v>
      </c>
      <c r="AB312" s="252">
        <f>AA312*K312</f>
        <v>0</v>
      </c>
      <c r="AS312" s="164" t="s">
        <v>167</v>
      </c>
      <c r="AU312" s="164" t="s">
        <v>163</v>
      </c>
      <c r="AV312" s="164" t="s">
        <v>112</v>
      </c>
      <c r="AZ312" s="164" t="s">
        <v>162</v>
      </c>
      <c r="BF312" s="253">
        <f>IF(V312="základní",N312,0)</f>
        <v>0</v>
      </c>
      <c r="BG312" s="253">
        <f>IF(V312="snížená",N312,0)</f>
        <v>0</v>
      </c>
      <c r="BH312" s="253">
        <f>IF(V312="zákl. přenesená",N312,0)</f>
        <v>0</v>
      </c>
      <c r="BI312" s="253">
        <f>IF(V312="sníž. přenesená",N312,0)</f>
        <v>0</v>
      </c>
      <c r="BJ312" s="253">
        <f>IF(V312="nulová",N312,0)</f>
        <v>0</v>
      </c>
      <c r="BK312" s="164" t="s">
        <v>78</v>
      </c>
      <c r="BL312" s="253">
        <f>ROUND(L312*K312,2)</f>
        <v>0</v>
      </c>
      <c r="BM312" s="164" t="s">
        <v>167</v>
      </c>
      <c r="BN312" s="164" t="s">
        <v>361</v>
      </c>
    </row>
    <row r="313" spans="2:66" s="173" customFormat="1" ht="25.5" customHeight="1" x14ac:dyDescent="0.35">
      <c r="B313" s="174"/>
      <c r="C313" s="245">
        <f t="shared" si="3"/>
        <v>62</v>
      </c>
      <c r="D313" s="245" t="s">
        <v>163</v>
      </c>
      <c r="E313" s="246" t="s">
        <v>362</v>
      </c>
      <c r="F313" s="460" t="s">
        <v>363</v>
      </c>
      <c r="G313" s="460"/>
      <c r="H313" s="460"/>
      <c r="I313" s="460"/>
      <c r="J313" s="247" t="s">
        <v>294</v>
      </c>
      <c r="K313" s="248">
        <v>2</v>
      </c>
      <c r="L313" s="461"/>
      <c r="M313" s="461"/>
      <c r="N313" s="462">
        <f>ROUND(L313*K313,2)</f>
        <v>0</v>
      </c>
      <c r="O313" s="462"/>
      <c r="P313" s="462"/>
      <c r="Q313" s="462"/>
      <c r="R313" s="312" t="s">
        <v>1410</v>
      </c>
      <c r="S313" s="177"/>
      <c r="U313" s="249" t="s">
        <v>5</v>
      </c>
      <c r="V313" s="250" t="s">
        <v>37</v>
      </c>
      <c r="W313" s="251">
        <v>0</v>
      </c>
      <c r="X313" s="251">
        <f>W313*K313</f>
        <v>0</v>
      </c>
      <c r="Y313" s="251">
        <v>0</v>
      </c>
      <c r="Z313" s="251">
        <f>Y313*K313</f>
        <v>0</v>
      </c>
      <c r="AA313" s="251">
        <v>0</v>
      </c>
      <c r="AB313" s="252">
        <f>AA313*K313</f>
        <v>0</v>
      </c>
      <c r="AS313" s="164" t="s">
        <v>167</v>
      </c>
      <c r="AU313" s="164" t="s">
        <v>163</v>
      </c>
      <c r="AV313" s="164" t="s">
        <v>112</v>
      </c>
      <c r="AZ313" s="164" t="s">
        <v>162</v>
      </c>
      <c r="BF313" s="253">
        <f>IF(V313="základní",N313,0)</f>
        <v>0</v>
      </c>
      <c r="BG313" s="253">
        <f>IF(V313="snížená",N313,0)</f>
        <v>0</v>
      </c>
      <c r="BH313" s="253">
        <f>IF(V313="zákl. přenesená",N313,0)</f>
        <v>0</v>
      </c>
      <c r="BI313" s="253">
        <f>IF(V313="sníž. přenesená",N313,0)</f>
        <v>0</v>
      </c>
      <c r="BJ313" s="253">
        <f>IF(V313="nulová",N313,0)</f>
        <v>0</v>
      </c>
      <c r="BK313" s="164" t="s">
        <v>78</v>
      </c>
      <c r="BL313" s="253">
        <f>ROUND(L313*K313,2)</f>
        <v>0</v>
      </c>
      <c r="BM313" s="164" t="s">
        <v>167</v>
      </c>
      <c r="BN313" s="164" t="s">
        <v>364</v>
      </c>
    </row>
    <row r="314" spans="2:66" s="259" customFormat="1" ht="16.5" customHeight="1" x14ac:dyDescent="0.35">
      <c r="B314" s="254"/>
      <c r="C314" s="412"/>
      <c r="D314" s="412"/>
      <c r="E314" s="256" t="s">
        <v>5</v>
      </c>
      <c r="F314" s="481" t="s">
        <v>365</v>
      </c>
      <c r="G314" s="482"/>
      <c r="H314" s="482"/>
      <c r="I314" s="482"/>
      <c r="J314" s="412"/>
      <c r="K314" s="257">
        <v>2</v>
      </c>
      <c r="L314" s="255"/>
      <c r="M314" s="255"/>
      <c r="N314" s="303"/>
      <c r="O314" s="303"/>
      <c r="P314" s="303"/>
      <c r="Q314" s="303"/>
      <c r="R314" s="303"/>
      <c r="S314" s="258"/>
      <c r="U314" s="260"/>
      <c r="V314" s="303"/>
      <c r="W314" s="303"/>
      <c r="X314" s="303"/>
      <c r="Y314" s="303"/>
      <c r="Z314" s="303"/>
      <c r="AA314" s="303"/>
      <c r="AB314" s="261"/>
      <c r="AU314" s="262" t="s">
        <v>169</v>
      </c>
      <c r="AV314" s="262" t="s">
        <v>112</v>
      </c>
      <c r="AW314" s="259" t="s">
        <v>112</v>
      </c>
      <c r="AX314" s="259" t="s">
        <v>30</v>
      </c>
      <c r="AY314" s="259" t="s">
        <v>72</v>
      </c>
      <c r="AZ314" s="262" t="s">
        <v>162</v>
      </c>
    </row>
    <row r="315" spans="2:66" s="268" customFormat="1" ht="16.5" customHeight="1" x14ac:dyDescent="0.35">
      <c r="B315" s="263"/>
      <c r="C315" s="413"/>
      <c r="D315" s="413"/>
      <c r="E315" s="265" t="s">
        <v>5</v>
      </c>
      <c r="F315" s="479" t="s">
        <v>170</v>
      </c>
      <c r="G315" s="480"/>
      <c r="H315" s="480"/>
      <c r="I315" s="480"/>
      <c r="J315" s="413"/>
      <c r="K315" s="266">
        <v>2</v>
      </c>
      <c r="L315" s="264"/>
      <c r="M315" s="264"/>
      <c r="N315" s="304"/>
      <c r="O315" s="304"/>
      <c r="P315" s="304"/>
      <c r="Q315" s="304"/>
      <c r="R315" s="304"/>
      <c r="S315" s="267"/>
      <c r="U315" s="269"/>
      <c r="V315" s="304"/>
      <c r="W315" s="304"/>
      <c r="X315" s="304"/>
      <c r="Y315" s="304"/>
      <c r="Z315" s="304"/>
      <c r="AA315" s="304"/>
      <c r="AB315" s="270"/>
      <c r="AU315" s="271" t="s">
        <v>169</v>
      </c>
      <c r="AV315" s="271" t="s">
        <v>112</v>
      </c>
      <c r="AW315" s="268" t="s">
        <v>167</v>
      </c>
      <c r="AX315" s="268" t="s">
        <v>30</v>
      </c>
      <c r="AY315" s="268" t="s">
        <v>78</v>
      </c>
      <c r="AZ315" s="271" t="s">
        <v>162</v>
      </c>
    </row>
    <row r="316" spans="2:66" s="173" customFormat="1" ht="25.5" customHeight="1" x14ac:dyDescent="0.35">
      <c r="B316" s="174"/>
      <c r="C316" s="279">
        <f>C313+1</f>
        <v>63</v>
      </c>
      <c r="D316" s="279" t="s">
        <v>240</v>
      </c>
      <c r="E316" s="280" t="s">
        <v>366</v>
      </c>
      <c r="F316" s="471" t="s">
        <v>367</v>
      </c>
      <c r="G316" s="471"/>
      <c r="H316" s="471"/>
      <c r="I316" s="471"/>
      <c r="J316" s="281" t="s">
        <v>294</v>
      </c>
      <c r="K316" s="282">
        <v>2</v>
      </c>
      <c r="L316" s="469"/>
      <c r="M316" s="469"/>
      <c r="N316" s="495">
        <f>ROUND(L316*K316,2)</f>
        <v>0</v>
      </c>
      <c r="O316" s="462"/>
      <c r="P316" s="462"/>
      <c r="Q316" s="462"/>
      <c r="R316" s="312" t="s">
        <v>1410</v>
      </c>
      <c r="S316" s="177"/>
      <c r="U316" s="249" t="s">
        <v>5</v>
      </c>
      <c r="V316" s="250" t="s">
        <v>37</v>
      </c>
      <c r="W316" s="251">
        <v>0</v>
      </c>
      <c r="X316" s="251">
        <f>W316*K316</f>
        <v>0</v>
      </c>
      <c r="Y316" s="251">
        <v>0</v>
      </c>
      <c r="Z316" s="251">
        <f>Y316*K316</f>
        <v>0</v>
      </c>
      <c r="AA316" s="251">
        <v>0</v>
      </c>
      <c r="AB316" s="252">
        <f>AA316*K316</f>
        <v>0</v>
      </c>
      <c r="AS316" s="164" t="s">
        <v>179</v>
      </c>
      <c r="AU316" s="164" t="s">
        <v>240</v>
      </c>
      <c r="AV316" s="164" t="s">
        <v>112</v>
      </c>
      <c r="AZ316" s="164" t="s">
        <v>162</v>
      </c>
      <c r="BF316" s="253">
        <f>IF(V316="základní",N316,0)</f>
        <v>0</v>
      </c>
      <c r="BG316" s="253">
        <f>IF(V316="snížená",N316,0)</f>
        <v>0</v>
      </c>
      <c r="BH316" s="253">
        <f>IF(V316="zákl. přenesená",N316,0)</f>
        <v>0</v>
      </c>
      <c r="BI316" s="253">
        <f>IF(V316="sníž. přenesená",N316,0)</f>
        <v>0</v>
      </c>
      <c r="BJ316" s="253">
        <f>IF(V316="nulová",N316,0)</f>
        <v>0</v>
      </c>
      <c r="BK316" s="164" t="s">
        <v>78</v>
      </c>
      <c r="BL316" s="253">
        <f>ROUND(L316*K316,2)</f>
        <v>0</v>
      </c>
      <c r="BM316" s="164" t="s">
        <v>167</v>
      </c>
      <c r="BN316" s="164" t="s">
        <v>368</v>
      </c>
    </row>
    <row r="317" spans="2:66" s="237" customFormat="1" ht="29.9" customHeight="1" x14ac:dyDescent="0.35">
      <c r="B317" s="233"/>
      <c r="C317" s="244"/>
      <c r="D317" s="244" t="s">
        <v>127</v>
      </c>
      <c r="E317" s="244"/>
      <c r="F317" s="244"/>
      <c r="G317" s="244"/>
      <c r="H317" s="244"/>
      <c r="I317" s="244"/>
      <c r="J317" s="244"/>
      <c r="K317" s="244"/>
      <c r="L317" s="244"/>
      <c r="M317" s="244"/>
      <c r="N317" s="458">
        <f>BL317</f>
        <v>0</v>
      </c>
      <c r="O317" s="459"/>
      <c r="P317" s="459"/>
      <c r="Q317" s="459"/>
      <c r="R317" s="307"/>
      <c r="S317" s="236"/>
      <c r="U317" s="238"/>
      <c r="V317" s="234"/>
      <c r="W317" s="234"/>
      <c r="X317" s="239">
        <f>SUM(X318:X349)</f>
        <v>59.354846999999999</v>
      </c>
      <c r="Y317" s="234"/>
      <c r="Z317" s="239">
        <f>SUM(Z318:Z349)</f>
        <v>4.4678283900000002</v>
      </c>
      <c r="AA317" s="234"/>
      <c r="AB317" s="240">
        <f>SUM(AB318:AB349)</f>
        <v>0</v>
      </c>
      <c r="AS317" s="241" t="s">
        <v>78</v>
      </c>
      <c r="AU317" s="242" t="s">
        <v>71</v>
      </c>
      <c r="AV317" s="242" t="s">
        <v>78</v>
      </c>
      <c r="AZ317" s="241" t="s">
        <v>162</v>
      </c>
      <c r="BL317" s="243">
        <f>SUM(BL318:BL349)</f>
        <v>0</v>
      </c>
    </row>
    <row r="318" spans="2:66" s="173" customFormat="1" ht="38.25" customHeight="1" x14ac:dyDescent="0.35">
      <c r="B318" s="174"/>
      <c r="C318" s="245">
        <f>C316+1</f>
        <v>64</v>
      </c>
      <c r="D318" s="245" t="s">
        <v>163</v>
      </c>
      <c r="E318" s="246" t="s">
        <v>369</v>
      </c>
      <c r="F318" s="460" t="s">
        <v>370</v>
      </c>
      <c r="G318" s="460"/>
      <c r="H318" s="460"/>
      <c r="I318" s="460"/>
      <c r="J318" s="247" t="s">
        <v>294</v>
      </c>
      <c r="K318" s="248">
        <v>64</v>
      </c>
      <c r="L318" s="461"/>
      <c r="M318" s="461"/>
      <c r="N318" s="462">
        <f>ROUND(L318*K318,2)</f>
        <v>0</v>
      </c>
      <c r="O318" s="462"/>
      <c r="P318" s="462"/>
      <c r="Q318" s="462"/>
      <c r="R318" s="312" t="s">
        <v>1414</v>
      </c>
      <c r="S318" s="177"/>
      <c r="U318" s="249" t="s">
        <v>5</v>
      </c>
      <c r="V318" s="250" t="s">
        <v>37</v>
      </c>
      <c r="W318" s="251">
        <v>0</v>
      </c>
      <c r="X318" s="251">
        <f>W318*K318</f>
        <v>0</v>
      </c>
      <c r="Y318" s="251">
        <v>0</v>
      </c>
      <c r="Z318" s="251">
        <f>Y318*K318</f>
        <v>0</v>
      </c>
      <c r="AA318" s="251">
        <v>0</v>
      </c>
      <c r="AB318" s="252">
        <f>AA318*K318</f>
        <v>0</v>
      </c>
      <c r="AS318" s="164" t="s">
        <v>167</v>
      </c>
      <c r="AU318" s="164" t="s">
        <v>163</v>
      </c>
      <c r="AV318" s="164" t="s">
        <v>112</v>
      </c>
      <c r="AZ318" s="164" t="s">
        <v>162</v>
      </c>
      <c r="BF318" s="253">
        <f>IF(V318="základní",N318,0)</f>
        <v>0</v>
      </c>
      <c r="BG318" s="253">
        <f>IF(V318="snížená",N318,0)</f>
        <v>0</v>
      </c>
      <c r="BH318" s="253">
        <f>IF(V318="zákl. přenesená",N318,0)</f>
        <v>0</v>
      </c>
      <c r="BI318" s="253">
        <f>IF(V318="sníž. přenesená",N318,0)</f>
        <v>0</v>
      </c>
      <c r="BJ318" s="253">
        <f>IF(V318="nulová",N318,0)</f>
        <v>0</v>
      </c>
      <c r="BK318" s="164" t="s">
        <v>78</v>
      </c>
      <c r="BL318" s="253">
        <f>ROUND(L318*K318,2)</f>
        <v>0</v>
      </c>
      <c r="BM318" s="164" t="s">
        <v>167</v>
      </c>
      <c r="BN318" s="164" t="s">
        <v>371</v>
      </c>
    </row>
    <row r="319" spans="2:66" s="275" customFormat="1" ht="16.5" customHeight="1" x14ac:dyDescent="0.35">
      <c r="B319" s="272"/>
      <c r="C319" s="414"/>
      <c r="D319" s="414"/>
      <c r="E319" s="415" t="s">
        <v>5</v>
      </c>
      <c r="F319" s="491" t="s">
        <v>372</v>
      </c>
      <c r="G319" s="492"/>
      <c r="H319" s="492"/>
      <c r="I319" s="492"/>
      <c r="J319" s="414"/>
      <c r="K319" s="415" t="s">
        <v>5</v>
      </c>
      <c r="L319" s="273"/>
      <c r="M319" s="273"/>
      <c r="N319" s="306"/>
      <c r="O319" s="306"/>
      <c r="P319" s="306"/>
      <c r="Q319" s="306"/>
      <c r="R319" s="306"/>
      <c r="S319" s="274"/>
      <c r="U319" s="276"/>
      <c r="V319" s="306"/>
      <c r="W319" s="306"/>
      <c r="X319" s="306"/>
      <c r="Y319" s="306"/>
      <c r="Z319" s="306"/>
      <c r="AA319" s="306"/>
      <c r="AB319" s="277"/>
      <c r="AU319" s="278" t="s">
        <v>169</v>
      </c>
      <c r="AV319" s="278" t="s">
        <v>112</v>
      </c>
      <c r="AW319" s="275" t="s">
        <v>78</v>
      </c>
      <c r="AX319" s="275" t="s">
        <v>30</v>
      </c>
      <c r="AY319" s="275" t="s">
        <v>72</v>
      </c>
      <c r="AZ319" s="278" t="s">
        <v>162</v>
      </c>
    </row>
    <row r="320" spans="2:66" s="259" customFormat="1" ht="16.5" customHeight="1" x14ac:dyDescent="0.35">
      <c r="B320" s="254"/>
      <c r="C320" s="412"/>
      <c r="D320" s="412"/>
      <c r="E320" s="256" t="s">
        <v>5</v>
      </c>
      <c r="F320" s="477" t="s">
        <v>1508</v>
      </c>
      <c r="G320" s="478"/>
      <c r="H320" s="478"/>
      <c r="I320" s="478"/>
      <c r="J320" s="412"/>
      <c r="K320" s="257">
        <v>43</v>
      </c>
      <c r="L320" s="255"/>
      <c r="M320" s="255"/>
      <c r="N320" s="303"/>
      <c r="O320" s="303"/>
      <c r="P320" s="303"/>
      <c r="Q320" s="303"/>
      <c r="R320" s="303"/>
      <c r="S320" s="258"/>
      <c r="U320" s="260"/>
      <c r="V320" s="303"/>
      <c r="W320" s="303"/>
      <c r="X320" s="303"/>
      <c r="Y320" s="303"/>
      <c r="Z320" s="303"/>
      <c r="AA320" s="303"/>
      <c r="AB320" s="261"/>
      <c r="AU320" s="262" t="s">
        <v>169</v>
      </c>
      <c r="AV320" s="262" t="s">
        <v>112</v>
      </c>
      <c r="AW320" s="259" t="s">
        <v>112</v>
      </c>
      <c r="AX320" s="259" t="s">
        <v>30</v>
      </c>
      <c r="AY320" s="259" t="s">
        <v>72</v>
      </c>
      <c r="AZ320" s="262" t="s">
        <v>162</v>
      </c>
    </row>
    <row r="321" spans="2:66" s="259" customFormat="1" ht="16.5" customHeight="1" x14ac:dyDescent="0.35">
      <c r="B321" s="254"/>
      <c r="C321" s="412"/>
      <c r="D321" s="412"/>
      <c r="E321" s="256" t="s">
        <v>5</v>
      </c>
      <c r="F321" s="477" t="s">
        <v>183</v>
      </c>
      <c r="G321" s="478"/>
      <c r="H321" s="478"/>
      <c r="I321" s="478"/>
      <c r="J321" s="412"/>
      <c r="K321" s="257">
        <v>10</v>
      </c>
      <c r="L321" s="255"/>
      <c r="M321" s="255"/>
      <c r="N321" s="303"/>
      <c r="O321" s="303"/>
      <c r="P321" s="303"/>
      <c r="Q321" s="303"/>
      <c r="R321" s="303"/>
      <c r="S321" s="258"/>
      <c r="U321" s="260"/>
      <c r="V321" s="303"/>
      <c r="W321" s="303"/>
      <c r="X321" s="303"/>
      <c r="Y321" s="303"/>
      <c r="Z321" s="303"/>
      <c r="AA321" s="303"/>
      <c r="AB321" s="261"/>
      <c r="AU321" s="262" t="s">
        <v>169</v>
      </c>
      <c r="AV321" s="262" t="s">
        <v>112</v>
      </c>
      <c r="AW321" s="259" t="s">
        <v>112</v>
      </c>
      <c r="AX321" s="259" t="s">
        <v>30</v>
      </c>
      <c r="AY321" s="259" t="s">
        <v>72</v>
      </c>
      <c r="AZ321" s="262" t="s">
        <v>162</v>
      </c>
    </row>
    <row r="322" spans="2:66" s="259" customFormat="1" ht="16.5" customHeight="1" x14ac:dyDescent="0.35">
      <c r="B322" s="254"/>
      <c r="C322" s="412"/>
      <c r="D322" s="412"/>
      <c r="E322" s="256" t="s">
        <v>5</v>
      </c>
      <c r="F322" s="477" t="s">
        <v>210</v>
      </c>
      <c r="G322" s="478"/>
      <c r="H322" s="478"/>
      <c r="I322" s="478"/>
      <c r="J322" s="412"/>
      <c r="K322" s="257">
        <v>11</v>
      </c>
      <c r="L322" s="255"/>
      <c r="M322" s="255"/>
      <c r="N322" s="303"/>
      <c r="O322" s="303"/>
      <c r="P322" s="303"/>
      <c r="Q322" s="303"/>
      <c r="R322" s="303"/>
      <c r="S322" s="258"/>
      <c r="U322" s="260"/>
      <c r="V322" s="303"/>
      <c r="W322" s="303"/>
      <c r="X322" s="303"/>
      <c r="Y322" s="303"/>
      <c r="Z322" s="303"/>
      <c r="AA322" s="303"/>
      <c r="AB322" s="261"/>
      <c r="AU322" s="262" t="s">
        <v>169</v>
      </c>
      <c r="AV322" s="262" t="s">
        <v>112</v>
      </c>
      <c r="AW322" s="259" t="s">
        <v>112</v>
      </c>
      <c r="AX322" s="259" t="s">
        <v>30</v>
      </c>
      <c r="AY322" s="259" t="s">
        <v>72</v>
      </c>
      <c r="AZ322" s="262" t="s">
        <v>162</v>
      </c>
    </row>
    <row r="323" spans="2:66" s="268" customFormat="1" ht="16.5" customHeight="1" x14ac:dyDescent="0.35">
      <c r="B323" s="263"/>
      <c r="C323" s="413"/>
      <c r="D323" s="413"/>
      <c r="E323" s="265" t="s">
        <v>5</v>
      </c>
      <c r="F323" s="479" t="s">
        <v>170</v>
      </c>
      <c r="G323" s="480"/>
      <c r="H323" s="480"/>
      <c r="I323" s="480"/>
      <c r="J323" s="413"/>
      <c r="K323" s="266">
        <v>64</v>
      </c>
      <c r="L323" s="264"/>
      <c r="M323" s="264"/>
      <c r="N323" s="304"/>
      <c r="O323" s="304"/>
      <c r="P323" s="304"/>
      <c r="Q323" s="304"/>
      <c r="R323" s="304"/>
      <c r="S323" s="267"/>
      <c r="U323" s="269"/>
      <c r="V323" s="304"/>
      <c r="W323" s="304"/>
      <c r="X323" s="304"/>
      <c r="Y323" s="304"/>
      <c r="Z323" s="304"/>
      <c r="AA323" s="304"/>
      <c r="AB323" s="270"/>
      <c r="AU323" s="271" t="s">
        <v>169</v>
      </c>
      <c r="AV323" s="271" t="s">
        <v>112</v>
      </c>
      <c r="AW323" s="268" t="s">
        <v>167</v>
      </c>
      <c r="AX323" s="268" t="s">
        <v>30</v>
      </c>
      <c r="AY323" s="268" t="s">
        <v>78</v>
      </c>
      <c r="AZ323" s="271" t="s">
        <v>162</v>
      </c>
    </row>
    <row r="324" spans="2:66" s="173" customFormat="1" ht="25.5" customHeight="1" x14ac:dyDescent="0.35">
      <c r="B324" s="174"/>
      <c r="C324" s="279">
        <f>C318+1</f>
        <v>65</v>
      </c>
      <c r="D324" s="279" t="s">
        <v>240</v>
      </c>
      <c r="E324" s="280" t="s">
        <v>373</v>
      </c>
      <c r="F324" s="471" t="s">
        <v>374</v>
      </c>
      <c r="G324" s="471"/>
      <c r="H324" s="471"/>
      <c r="I324" s="471"/>
      <c r="J324" s="281" t="s">
        <v>235</v>
      </c>
      <c r="K324" s="282">
        <v>471.2</v>
      </c>
      <c r="L324" s="469"/>
      <c r="M324" s="469"/>
      <c r="N324" s="495">
        <f>ROUND(L324*K324,2)</f>
        <v>0</v>
      </c>
      <c r="O324" s="462"/>
      <c r="P324" s="462"/>
      <c r="Q324" s="462"/>
      <c r="R324" s="312" t="s">
        <v>1414</v>
      </c>
      <c r="S324" s="177"/>
      <c r="U324" s="249" t="s">
        <v>5</v>
      </c>
      <c r="V324" s="250" t="s">
        <v>37</v>
      </c>
      <c r="W324" s="251">
        <v>0</v>
      </c>
      <c r="X324" s="251">
        <f>W324*K324</f>
        <v>0</v>
      </c>
      <c r="Y324" s="251">
        <v>0</v>
      </c>
      <c r="Z324" s="251">
        <f>Y324*K324</f>
        <v>0</v>
      </c>
      <c r="AA324" s="251">
        <v>0</v>
      </c>
      <c r="AB324" s="252">
        <f>AA324*K324</f>
        <v>0</v>
      </c>
      <c r="AS324" s="164" t="s">
        <v>179</v>
      </c>
      <c r="AU324" s="164" t="s">
        <v>240</v>
      </c>
      <c r="AV324" s="164" t="s">
        <v>112</v>
      </c>
      <c r="AZ324" s="164" t="s">
        <v>162</v>
      </c>
      <c r="BF324" s="253">
        <f>IF(V324="základní",N324,0)</f>
        <v>0</v>
      </c>
      <c r="BG324" s="253">
        <f>IF(V324="snížená",N324,0)</f>
        <v>0</v>
      </c>
      <c r="BH324" s="253">
        <f>IF(V324="zákl. přenesená",N324,0)</f>
        <v>0</v>
      </c>
      <c r="BI324" s="253">
        <f>IF(V324="sníž. přenesená",N324,0)</f>
        <v>0</v>
      </c>
      <c r="BJ324" s="253">
        <f>IF(V324="nulová",N324,0)</f>
        <v>0</v>
      </c>
      <c r="BK324" s="164" t="s">
        <v>78</v>
      </c>
      <c r="BL324" s="253">
        <f>ROUND(L324*K324,2)</f>
        <v>0</v>
      </c>
      <c r="BM324" s="164" t="s">
        <v>167</v>
      </c>
      <c r="BN324" s="164" t="s">
        <v>375</v>
      </c>
    </row>
    <row r="325" spans="2:66" s="259" customFormat="1" ht="16.5" customHeight="1" x14ac:dyDescent="0.35">
      <c r="B325" s="254"/>
      <c r="C325" s="412"/>
      <c r="D325" s="412"/>
      <c r="E325" s="256" t="s">
        <v>5</v>
      </c>
      <c r="F325" s="481" t="s">
        <v>1509</v>
      </c>
      <c r="G325" s="482"/>
      <c r="H325" s="482"/>
      <c r="I325" s="482"/>
      <c r="J325" s="412"/>
      <c r="K325" s="257">
        <v>130.19999999999999</v>
      </c>
      <c r="L325" s="255"/>
      <c r="M325" s="255"/>
      <c r="N325" s="303"/>
      <c r="O325" s="303"/>
      <c r="P325" s="303"/>
      <c r="Q325" s="303"/>
      <c r="R325" s="303"/>
      <c r="S325" s="258"/>
      <c r="U325" s="260"/>
      <c r="V325" s="303"/>
      <c r="W325" s="303"/>
      <c r="X325" s="303"/>
      <c r="Y325" s="303"/>
      <c r="Z325" s="303"/>
      <c r="AA325" s="303"/>
      <c r="AB325" s="261"/>
      <c r="AU325" s="262" t="s">
        <v>169</v>
      </c>
      <c r="AV325" s="262" t="s">
        <v>112</v>
      </c>
      <c r="AW325" s="259" t="s">
        <v>112</v>
      </c>
      <c r="AX325" s="259" t="s">
        <v>30</v>
      </c>
      <c r="AY325" s="259" t="s">
        <v>72</v>
      </c>
      <c r="AZ325" s="262" t="s">
        <v>162</v>
      </c>
    </row>
    <row r="326" spans="2:66" s="259" customFormat="1" ht="16.5" customHeight="1" x14ac:dyDescent="0.35">
      <c r="B326" s="254"/>
      <c r="C326" s="412"/>
      <c r="D326" s="412"/>
      <c r="E326" s="256" t="s">
        <v>5</v>
      </c>
      <c r="F326" s="477" t="s">
        <v>1510</v>
      </c>
      <c r="G326" s="478"/>
      <c r="H326" s="478"/>
      <c r="I326" s="478"/>
      <c r="J326" s="412"/>
      <c r="K326" s="257">
        <v>114</v>
      </c>
      <c r="L326" s="255"/>
      <c r="M326" s="255"/>
      <c r="N326" s="303"/>
      <c r="O326" s="303"/>
      <c r="P326" s="303"/>
      <c r="Q326" s="303"/>
      <c r="R326" s="303"/>
      <c r="S326" s="258"/>
      <c r="U326" s="260"/>
      <c r="V326" s="303"/>
      <c r="W326" s="303"/>
      <c r="X326" s="303"/>
      <c r="Y326" s="303"/>
      <c r="Z326" s="303"/>
      <c r="AA326" s="303"/>
      <c r="AB326" s="261"/>
      <c r="AU326" s="262" t="s">
        <v>169</v>
      </c>
      <c r="AV326" s="262" t="s">
        <v>112</v>
      </c>
      <c r="AW326" s="259" t="s">
        <v>112</v>
      </c>
      <c r="AX326" s="259" t="s">
        <v>30</v>
      </c>
      <c r="AY326" s="259" t="s">
        <v>72</v>
      </c>
      <c r="AZ326" s="262" t="s">
        <v>162</v>
      </c>
    </row>
    <row r="327" spans="2:66" s="259" customFormat="1" ht="16.5" customHeight="1" x14ac:dyDescent="0.35">
      <c r="B327" s="254"/>
      <c r="C327" s="412"/>
      <c r="D327" s="412"/>
      <c r="E327" s="256" t="s">
        <v>5</v>
      </c>
      <c r="F327" s="477" t="s">
        <v>1511</v>
      </c>
      <c r="G327" s="478"/>
      <c r="H327" s="478"/>
      <c r="I327" s="478"/>
      <c r="J327" s="412"/>
      <c r="K327" s="257">
        <v>96.6</v>
      </c>
      <c r="L327" s="255"/>
      <c r="M327" s="255"/>
      <c r="N327" s="303"/>
      <c r="O327" s="303"/>
      <c r="P327" s="303"/>
      <c r="Q327" s="303"/>
      <c r="R327" s="303"/>
      <c r="S327" s="258"/>
      <c r="U327" s="260"/>
      <c r="V327" s="303"/>
      <c r="W327" s="303"/>
      <c r="X327" s="303"/>
      <c r="Y327" s="303"/>
      <c r="Z327" s="303"/>
      <c r="AA327" s="303"/>
      <c r="AB327" s="261"/>
      <c r="AU327" s="262" t="s">
        <v>169</v>
      </c>
      <c r="AV327" s="262" t="s">
        <v>112</v>
      </c>
      <c r="AW327" s="259" t="s">
        <v>112</v>
      </c>
      <c r="AX327" s="259" t="s">
        <v>30</v>
      </c>
      <c r="AY327" s="259" t="s">
        <v>72</v>
      </c>
      <c r="AZ327" s="262" t="s">
        <v>162</v>
      </c>
    </row>
    <row r="328" spans="2:66" s="259" customFormat="1" ht="16.5" customHeight="1" x14ac:dyDescent="0.35">
      <c r="B328" s="254"/>
      <c r="C328" s="412"/>
      <c r="D328" s="412"/>
      <c r="E328" s="256" t="s">
        <v>5</v>
      </c>
      <c r="F328" s="477" t="s">
        <v>376</v>
      </c>
      <c r="G328" s="478"/>
      <c r="H328" s="478"/>
      <c r="I328" s="478"/>
      <c r="J328" s="412"/>
      <c r="K328" s="257">
        <v>43.5</v>
      </c>
      <c r="L328" s="255"/>
      <c r="M328" s="255"/>
      <c r="N328" s="303"/>
      <c r="O328" s="303"/>
      <c r="P328" s="303"/>
      <c r="Q328" s="303"/>
      <c r="R328" s="303"/>
      <c r="S328" s="258"/>
      <c r="U328" s="260"/>
      <c r="V328" s="303"/>
      <c r="W328" s="303"/>
      <c r="X328" s="303"/>
      <c r="Y328" s="303"/>
      <c r="Z328" s="303"/>
      <c r="AA328" s="303"/>
      <c r="AB328" s="261"/>
      <c r="AU328" s="262" t="s">
        <v>169</v>
      </c>
      <c r="AV328" s="262" t="s">
        <v>112</v>
      </c>
      <c r="AW328" s="259" t="s">
        <v>112</v>
      </c>
      <c r="AX328" s="259" t="s">
        <v>30</v>
      </c>
      <c r="AY328" s="259" t="s">
        <v>72</v>
      </c>
      <c r="AZ328" s="262" t="s">
        <v>162</v>
      </c>
    </row>
    <row r="329" spans="2:66" s="259" customFormat="1" ht="16.5" customHeight="1" x14ac:dyDescent="0.35">
      <c r="B329" s="254"/>
      <c r="C329" s="412"/>
      <c r="D329" s="412"/>
      <c r="E329" s="256" t="s">
        <v>5</v>
      </c>
      <c r="F329" s="477" t="s">
        <v>377</v>
      </c>
      <c r="G329" s="478"/>
      <c r="H329" s="478"/>
      <c r="I329" s="478"/>
      <c r="J329" s="412"/>
      <c r="K329" s="257">
        <v>86.9</v>
      </c>
      <c r="L329" s="255"/>
      <c r="M329" s="255"/>
      <c r="N329" s="303"/>
      <c r="O329" s="303"/>
      <c r="P329" s="303"/>
      <c r="Q329" s="303"/>
      <c r="R329" s="303"/>
      <c r="S329" s="258"/>
      <c r="U329" s="260"/>
      <c r="V329" s="303"/>
      <c r="W329" s="303"/>
      <c r="X329" s="303"/>
      <c r="Y329" s="303"/>
      <c r="Z329" s="303"/>
      <c r="AA329" s="303"/>
      <c r="AB329" s="261"/>
      <c r="AU329" s="262" t="s">
        <v>169</v>
      </c>
      <c r="AV329" s="262" t="s">
        <v>112</v>
      </c>
      <c r="AW329" s="259" t="s">
        <v>112</v>
      </c>
      <c r="AX329" s="259" t="s">
        <v>30</v>
      </c>
      <c r="AY329" s="259" t="s">
        <v>72</v>
      </c>
      <c r="AZ329" s="262" t="s">
        <v>162</v>
      </c>
    </row>
    <row r="330" spans="2:66" s="268" customFormat="1" ht="16.5" customHeight="1" x14ac:dyDescent="0.35">
      <c r="B330" s="263"/>
      <c r="C330" s="413"/>
      <c r="D330" s="413"/>
      <c r="E330" s="265" t="s">
        <v>5</v>
      </c>
      <c r="F330" s="479" t="s">
        <v>170</v>
      </c>
      <c r="G330" s="480"/>
      <c r="H330" s="480"/>
      <c r="I330" s="480"/>
      <c r="J330" s="413"/>
      <c r="K330" s="266">
        <v>471.2</v>
      </c>
      <c r="L330" s="264"/>
      <c r="M330" s="264"/>
      <c r="N330" s="304"/>
      <c r="O330" s="304"/>
      <c r="P330" s="304"/>
      <c r="Q330" s="304"/>
      <c r="R330" s="304"/>
      <c r="S330" s="267"/>
      <c r="U330" s="269"/>
      <c r="V330" s="304"/>
      <c r="W330" s="304"/>
      <c r="X330" s="304"/>
      <c r="Y330" s="304"/>
      <c r="Z330" s="304"/>
      <c r="AA330" s="304"/>
      <c r="AB330" s="270"/>
      <c r="AU330" s="271" t="s">
        <v>169</v>
      </c>
      <c r="AV330" s="271" t="s">
        <v>112</v>
      </c>
      <c r="AW330" s="268" t="s">
        <v>167</v>
      </c>
      <c r="AX330" s="268" t="s">
        <v>30</v>
      </c>
      <c r="AY330" s="268" t="s">
        <v>78</v>
      </c>
      <c r="AZ330" s="271" t="s">
        <v>162</v>
      </c>
    </row>
    <row r="331" spans="2:66" s="173" customFormat="1" ht="25.5" customHeight="1" x14ac:dyDescent="0.35">
      <c r="B331" s="174"/>
      <c r="C331" s="279">
        <f>C324+1</f>
        <v>66</v>
      </c>
      <c r="D331" s="245" t="s">
        <v>163</v>
      </c>
      <c r="E331" s="246" t="s">
        <v>378</v>
      </c>
      <c r="F331" s="460" t="s">
        <v>379</v>
      </c>
      <c r="G331" s="460"/>
      <c r="H331" s="460"/>
      <c r="I331" s="460"/>
      <c r="J331" s="247" t="s">
        <v>227</v>
      </c>
      <c r="K331" s="248">
        <v>519.63300000000004</v>
      </c>
      <c r="L331" s="461"/>
      <c r="M331" s="461"/>
      <c r="N331" s="462">
        <f>ROUND(L331*K331,2)</f>
        <v>0</v>
      </c>
      <c r="O331" s="462"/>
      <c r="P331" s="462"/>
      <c r="Q331" s="462"/>
      <c r="R331" s="312" t="s">
        <v>1414</v>
      </c>
      <c r="S331" s="177"/>
      <c r="U331" s="249" t="s">
        <v>5</v>
      </c>
      <c r="V331" s="250" t="s">
        <v>37</v>
      </c>
      <c r="W331" s="251">
        <v>0</v>
      </c>
      <c r="X331" s="251">
        <f>W331*K331</f>
        <v>0</v>
      </c>
      <c r="Y331" s="251">
        <v>0</v>
      </c>
      <c r="Z331" s="251">
        <f>Y331*K331</f>
        <v>0</v>
      </c>
      <c r="AA331" s="251">
        <v>0</v>
      </c>
      <c r="AB331" s="252">
        <f>AA331*K331</f>
        <v>0</v>
      </c>
      <c r="AS331" s="164" t="s">
        <v>167</v>
      </c>
      <c r="AU331" s="164" t="s">
        <v>163</v>
      </c>
      <c r="AV331" s="164" t="s">
        <v>112</v>
      </c>
      <c r="AZ331" s="164" t="s">
        <v>162</v>
      </c>
      <c r="BF331" s="253">
        <f>IF(V331="základní",N331,0)</f>
        <v>0</v>
      </c>
      <c r="BG331" s="253">
        <f>IF(V331="snížená",N331,0)</f>
        <v>0</v>
      </c>
      <c r="BH331" s="253">
        <f>IF(V331="zákl. přenesená",N331,0)</f>
        <v>0</v>
      </c>
      <c r="BI331" s="253">
        <f>IF(V331="sníž. přenesená",N331,0)</f>
        <v>0</v>
      </c>
      <c r="BJ331" s="253">
        <f>IF(V331="nulová",N331,0)</f>
        <v>0</v>
      </c>
      <c r="BK331" s="164" t="s">
        <v>78</v>
      </c>
      <c r="BL331" s="253">
        <f>ROUND(L331*K331,2)</f>
        <v>0</v>
      </c>
      <c r="BM331" s="164" t="s">
        <v>167</v>
      </c>
      <c r="BN331" s="164" t="s">
        <v>380</v>
      </c>
    </row>
    <row r="332" spans="2:66" s="275" customFormat="1" ht="16.5" customHeight="1" x14ac:dyDescent="0.35">
      <c r="B332" s="272"/>
      <c r="C332" s="414"/>
      <c r="D332" s="414"/>
      <c r="E332" s="415" t="s">
        <v>5</v>
      </c>
      <c r="F332" s="491" t="s">
        <v>381</v>
      </c>
      <c r="G332" s="492"/>
      <c r="H332" s="492"/>
      <c r="I332" s="492"/>
      <c r="J332" s="414"/>
      <c r="K332" s="415" t="s">
        <v>5</v>
      </c>
      <c r="L332" s="273"/>
      <c r="M332" s="273"/>
      <c r="N332" s="306"/>
      <c r="O332" s="306"/>
      <c r="P332" s="306"/>
      <c r="Q332" s="306"/>
      <c r="R332" s="306"/>
      <c r="S332" s="274"/>
      <c r="U332" s="276"/>
      <c r="V332" s="306"/>
      <c r="W332" s="306"/>
      <c r="X332" s="306"/>
      <c r="Y332" s="306"/>
      <c r="Z332" s="306"/>
      <c r="AA332" s="306"/>
      <c r="AB332" s="277"/>
      <c r="AU332" s="278" t="s">
        <v>169</v>
      </c>
      <c r="AV332" s="278" t="s">
        <v>112</v>
      </c>
      <c r="AW332" s="275" t="s">
        <v>78</v>
      </c>
      <c r="AX332" s="275" t="s">
        <v>30</v>
      </c>
      <c r="AY332" s="275" t="s">
        <v>72</v>
      </c>
      <c r="AZ332" s="278" t="s">
        <v>162</v>
      </c>
    </row>
    <row r="333" spans="2:66" s="259" customFormat="1" ht="16.5" customHeight="1" x14ac:dyDescent="0.35">
      <c r="B333" s="254"/>
      <c r="C333" s="412"/>
      <c r="D333" s="412"/>
      <c r="E333" s="256" t="s">
        <v>5</v>
      </c>
      <c r="F333" s="477" t="s">
        <v>382</v>
      </c>
      <c r="G333" s="478"/>
      <c r="H333" s="478"/>
      <c r="I333" s="478"/>
      <c r="J333" s="412"/>
      <c r="K333" s="257">
        <v>52.777999999999999</v>
      </c>
      <c r="L333" s="255"/>
      <c r="M333" s="255"/>
      <c r="N333" s="303"/>
      <c r="O333" s="303"/>
      <c r="P333" s="303"/>
      <c r="Q333" s="303"/>
      <c r="R333" s="303"/>
      <c r="S333" s="258"/>
      <c r="U333" s="260"/>
      <c r="V333" s="303"/>
      <c r="W333" s="303"/>
      <c r="X333" s="303"/>
      <c r="Y333" s="303"/>
      <c r="Z333" s="303"/>
      <c r="AA333" s="303"/>
      <c r="AB333" s="261"/>
      <c r="AU333" s="262" t="s">
        <v>169</v>
      </c>
      <c r="AV333" s="262" t="s">
        <v>112</v>
      </c>
      <c r="AW333" s="259" t="s">
        <v>112</v>
      </c>
      <c r="AX333" s="259" t="s">
        <v>30</v>
      </c>
      <c r="AY333" s="259" t="s">
        <v>72</v>
      </c>
      <c r="AZ333" s="262" t="s">
        <v>162</v>
      </c>
    </row>
    <row r="334" spans="2:66" s="259" customFormat="1" ht="16.5" customHeight="1" x14ac:dyDescent="0.35">
      <c r="B334" s="254"/>
      <c r="C334" s="412"/>
      <c r="D334" s="412"/>
      <c r="E334" s="256" t="s">
        <v>5</v>
      </c>
      <c r="F334" s="477" t="s">
        <v>383</v>
      </c>
      <c r="G334" s="478"/>
      <c r="H334" s="478"/>
      <c r="I334" s="478"/>
      <c r="J334" s="412"/>
      <c r="K334" s="257">
        <v>367.71</v>
      </c>
      <c r="L334" s="255"/>
      <c r="M334" s="255"/>
      <c r="N334" s="303"/>
      <c r="O334" s="303"/>
      <c r="P334" s="303"/>
      <c r="Q334" s="303"/>
      <c r="R334" s="303"/>
      <c r="S334" s="258"/>
      <c r="U334" s="260"/>
      <c r="V334" s="303"/>
      <c r="W334" s="303"/>
      <c r="X334" s="303"/>
      <c r="Y334" s="303"/>
      <c r="Z334" s="303"/>
      <c r="AA334" s="303"/>
      <c r="AB334" s="261"/>
      <c r="AU334" s="262" t="s">
        <v>169</v>
      </c>
      <c r="AV334" s="262" t="s">
        <v>112</v>
      </c>
      <c r="AW334" s="259" t="s">
        <v>112</v>
      </c>
      <c r="AX334" s="259" t="s">
        <v>30</v>
      </c>
      <c r="AY334" s="259" t="s">
        <v>72</v>
      </c>
      <c r="AZ334" s="262" t="s">
        <v>162</v>
      </c>
    </row>
    <row r="335" spans="2:66" s="259" customFormat="1" ht="16.5" customHeight="1" x14ac:dyDescent="0.35">
      <c r="B335" s="254"/>
      <c r="C335" s="412"/>
      <c r="D335" s="412"/>
      <c r="E335" s="256" t="s">
        <v>5</v>
      </c>
      <c r="F335" s="477" t="s">
        <v>384</v>
      </c>
      <c r="G335" s="478"/>
      <c r="H335" s="478"/>
      <c r="I335" s="478"/>
      <c r="J335" s="412"/>
      <c r="K335" s="257">
        <v>99.144999999999996</v>
      </c>
      <c r="L335" s="255"/>
      <c r="M335" s="255"/>
      <c r="N335" s="303"/>
      <c r="O335" s="303"/>
      <c r="P335" s="303"/>
      <c r="Q335" s="303"/>
      <c r="R335" s="303"/>
      <c r="S335" s="258"/>
      <c r="U335" s="260"/>
      <c r="V335" s="303"/>
      <c r="W335" s="303"/>
      <c r="X335" s="303"/>
      <c r="Y335" s="303"/>
      <c r="Z335" s="303"/>
      <c r="AA335" s="303"/>
      <c r="AB335" s="261"/>
      <c r="AU335" s="262" t="s">
        <v>169</v>
      </c>
      <c r="AV335" s="262" t="s">
        <v>112</v>
      </c>
      <c r="AW335" s="259" t="s">
        <v>112</v>
      </c>
      <c r="AX335" s="259" t="s">
        <v>30</v>
      </c>
      <c r="AY335" s="259" t="s">
        <v>72</v>
      </c>
      <c r="AZ335" s="262" t="s">
        <v>162</v>
      </c>
    </row>
    <row r="336" spans="2:66" s="268" customFormat="1" ht="16.5" customHeight="1" x14ac:dyDescent="0.35">
      <c r="B336" s="263"/>
      <c r="C336" s="413"/>
      <c r="D336" s="413"/>
      <c r="E336" s="265" t="s">
        <v>5</v>
      </c>
      <c r="F336" s="479" t="s">
        <v>170</v>
      </c>
      <c r="G336" s="480"/>
      <c r="H336" s="480"/>
      <c r="I336" s="480"/>
      <c r="J336" s="413"/>
      <c r="K336" s="266">
        <v>519.63300000000004</v>
      </c>
      <c r="L336" s="264"/>
      <c r="M336" s="264"/>
      <c r="N336" s="304"/>
      <c r="O336" s="304"/>
      <c r="P336" s="304"/>
      <c r="Q336" s="304"/>
      <c r="R336" s="304"/>
      <c r="S336" s="267"/>
      <c r="U336" s="269"/>
      <c r="V336" s="304"/>
      <c r="W336" s="304"/>
      <c r="X336" s="304"/>
      <c r="Y336" s="304"/>
      <c r="Z336" s="304"/>
      <c r="AA336" s="304"/>
      <c r="AB336" s="270"/>
      <c r="AU336" s="271" t="s">
        <v>169</v>
      </c>
      <c r="AV336" s="271" t="s">
        <v>112</v>
      </c>
      <c r="AW336" s="268" t="s">
        <v>167</v>
      </c>
      <c r="AX336" s="268" t="s">
        <v>30</v>
      </c>
      <c r="AY336" s="268" t="s">
        <v>78</v>
      </c>
      <c r="AZ336" s="271" t="s">
        <v>162</v>
      </c>
    </row>
    <row r="337" spans="1:74" s="173" customFormat="1" ht="25.5" customHeight="1" x14ac:dyDescent="0.35">
      <c r="B337" s="174"/>
      <c r="C337" s="245">
        <f>C331+1</f>
        <v>67</v>
      </c>
      <c r="D337" s="245" t="s">
        <v>163</v>
      </c>
      <c r="E337" s="246" t="s">
        <v>385</v>
      </c>
      <c r="F337" s="460" t="s">
        <v>386</v>
      </c>
      <c r="G337" s="460"/>
      <c r="H337" s="460"/>
      <c r="I337" s="460"/>
      <c r="J337" s="247" t="s">
        <v>227</v>
      </c>
      <c r="K337" s="248">
        <v>519.63300000000004</v>
      </c>
      <c r="L337" s="461"/>
      <c r="M337" s="461"/>
      <c r="N337" s="462">
        <f>ROUND(L337*K337,2)</f>
        <v>0</v>
      </c>
      <c r="O337" s="462"/>
      <c r="P337" s="462"/>
      <c r="Q337" s="462"/>
      <c r="R337" s="315" t="s">
        <v>1415</v>
      </c>
      <c r="S337" s="177"/>
      <c r="U337" s="249" t="s">
        <v>5</v>
      </c>
      <c r="V337" s="250" t="s">
        <v>37</v>
      </c>
      <c r="W337" s="251">
        <v>0</v>
      </c>
      <c r="X337" s="251">
        <f>W337*K337</f>
        <v>0</v>
      </c>
      <c r="Y337" s="251">
        <v>0</v>
      </c>
      <c r="Z337" s="251">
        <f>Y337*K337</f>
        <v>0</v>
      </c>
      <c r="AA337" s="251">
        <v>0</v>
      </c>
      <c r="AB337" s="252">
        <f>AA337*K337</f>
        <v>0</v>
      </c>
      <c r="AS337" s="164" t="s">
        <v>167</v>
      </c>
      <c r="AU337" s="164" t="s">
        <v>163</v>
      </c>
      <c r="AV337" s="164" t="s">
        <v>112</v>
      </c>
      <c r="AZ337" s="164" t="s">
        <v>162</v>
      </c>
      <c r="BF337" s="253">
        <f>IF(V337="základní",N337,0)</f>
        <v>0</v>
      </c>
      <c r="BG337" s="253">
        <f>IF(V337="snížená",N337,0)</f>
        <v>0</v>
      </c>
      <c r="BH337" s="253">
        <f>IF(V337="zákl. přenesená",N337,0)</f>
        <v>0</v>
      </c>
      <c r="BI337" s="253">
        <f>IF(V337="sníž. přenesená",N337,0)</f>
        <v>0</v>
      </c>
      <c r="BJ337" s="253">
        <f>IF(V337="nulová",N337,0)</f>
        <v>0</v>
      </c>
      <c r="BK337" s="164" t="s">
        <v>78</v>
      </c>
      <c r="BL337" s="253">
        <f>ROUND(L337*K337,2)</f>
        <v>0</v>
      </c>
      <c r="BM337" s="164" t="s">
        <v>167</v>
      </c>
      <c r="BN337" s="164" t="s">
        <v>387</v>
      </c>
    </row>
    <row r="338" spans="1:74" s="173" customFormat="1" ht="38.25" customHeight="1" x14ac:dyDescent="0.35">
      <c r="B338" s="174"/>
      <c r="C338" s="245">
        <f t="shared" si="3"/>
        <v>68</v>
      </c>
      <c r="D338" s="245" t="s">
        <v>163</v>
      </c>
      <c r="E338" s="246" t="s">
        <v>388</v>
      </c>
      <c r="F338" s="460" t="s">
        <v>389</v>
      </c>
      <c r="G338" s="460"/>
      <c r="H338" s="460"/>
      <c r="I338" s="460"/>
      <c r="J338" s="247" t="s">
        <v>294</v>
      </c>
      <c r="K338" s="248">
        <v>30</v>
      </c>
      <c r="L338" s="461"/>
      <c r="M338" s="461"/>
      <c r="N338" s="462">
        <f>ROUND(L338*K338,2)</f>
        <v>0</v>
      </c>
      <c r="O338" s="462"/>
      <c r="P338" s="462"/>
      <c r="Q338" s="462"/>
      <c r="R338" s="312" t="s">
        <v>1401</v>
      </c>
      <c r="S338" s="177"/>
      <c r="U338" s="249" t="s">
        <v>5</v>
      </c>
      <c r="V338" s="250" t="s">
        <v>37</v>
      </c>
      <c r="W338" s="251">
        <v>0</v>
      </c>
      <c r="X338" s="251">
        <f>W338*K338</f>
        <v>0</v>
      </c>
      <c r="Y338" s="251">
        <v>0</v>
      </c>
      <c r="Z338" s="251">
        <f>Y338*K338</f>
        <v>0</v>
      </c>
      <c r="AA338" s="251">
        <v>0</v>
      </c>
      <c r="AB338" s="252">
        <f>AA338*K338</f>
        <v>0</v>
      </c>
      <c r="AS338" s="164" t="s">
        <v>167</v>
      </c>
      <c r="AU338" s="164" t="s">
        <v>163</v>
      </c>
      <c r="AV338" s="164" t="s">
        <v>112</v>
      </c>
      <c r="AZ338" s="164" t="s">
        <v>162</v>
      </c>
      <c r="BF338" s="253">
        <f>IF(V338="základní",N338,0)</f>
        <v>0</v>
      </c>
      <c r="BG338" s="253">
        <f>IF(V338="snížená",N338,0)</f>
        <v>0</v>
      </c>
      <c r="BH338" s="253">
        <f>IF(V338="zákl. přenesená",N338,0)</f>
        <v>0</v>
      </c>
      <c r="BI338" s="253">
        <f>IF(V338="sníž. přenesená",N338,0)</f>
        <v>0</v>
      </c>
      <c r="BJ338" s="253">
        <f>IF(V338="nulová",N338,0)</f>
        <v>0</v>
      </c>
      <c r="BK338" s="164" t="s">
        <v>78</v>
      </c>
      <c r="BL338" s="253">
        <f>ROUND(L338*K338,2)</f>
        <v>0</v>
      </c>
      <c r="BM338" s="164" t="s">
        <v>167</v>
      </c>
      <c r="BN338" s="164" t="s">
        <v>390</v>
      </c>
    </row>
    <row r="339" spans="1:74" s="275" customFormat="1" ht="16.5" customHeight="1" x14ac:dyDescent="0.35">
      <c r="B339" s="272"/>
      <c r="C339" s="414"/>
      <c r="D339" s="414"/>
      <c r="E339" s="415" t="s">
        <v>5</v>
      </c>
      <c r="F339" s="491" t="s">
        <v>391</v>
      </c>
      <c r="G339" s="492"/>
      <c r="H339" s="492"/>
      <c r="I339" s="492"/>
      <c r="J339" s="414"/>
      <c r="K339" s="415" t="s">
        <v>5</v>
      </c>
      <c r="L339" s="273"/>
      <c r="M339" s="273"/>
      <c r="N339" s="306"/>
      <c r="O339" s="306"/>
      <c r="P339" s="306"/>
      <c r="Q339" s="306"/>
      <c r="R339" s="306"/>
      <c r="S339" s="274"/>
      <c r="U339" s="276"/>
      <c r="V339" s="306"/>
      <c r="W339" s="306"/>
      <c r="X339" s="306"/>
      <c r="Y339" s="306"/>
      <c r="Z339" s="306"/>
      <c r="AA339" s="306"/>
      <c r="AB339" s="277"/>
      <c r="AU339" s="278" t="s">
        <v>169</v>
      </c>
      <c r="AV339" s="278" t="s">
        <v>112</v>
      </c>
      <c r="AW339" s="275" t="s">
        <v>78</v>
      </c>
      <c r="AX339" s="275" t="s">
        <v>30</v>
      </c>
      <c r="AY339" s="275" t="s">
        <v>72</v>
      </c>
      <c r="AZ339" s="278" t="s">
        <v>162</v>
      </c>
    </row>
    <row r="340" spans="1:74" s="259" customFormat="1" ht="16.5" customHeight="1" x14ac:dyDescent="0.35">
      <c r="B340" s="254"/>
      <c r="C340" s="412"/>
      <c r="D340" s="412"/>
      <c r="E340" s="256" t="s">
        <v>5</v>
      </c>
      <c r="F340" s="477">
        <v>30</v>
      </c>
      <c r="G340" s="478"/>
      <c r="H340" s="478"/>
      <c r="I340" s="478"/>
      <c r="J340" s="412"/>
      <c r="K340" s="257">
        <v>30</v>
      </c>
      <c r="L340" s="255"/>
      <c r="M340" s="255"/>
      <c r="N340" s="303"/>
      <c r="O340" s="303"/>
      <c r="P340" s="303"/>
      <c r="Q340" s="303"/>
      <c r="R340" s="303"/>
      <c r="S340" s="258"/>
      <c r="U340" s="260"/>
      <c r="V340" s="303"/>
      <c r="W340" s="303"/>
      <c r="X340" s="303"/>
      <c r="Y340" s="303"/>
      <c r="Z340" s="303"/>
      <c r="AA340" s="303"/>
      <c r="AB340" s="261"/>
      <c r="AU340" s="262" t="s">
        <v>169</v>
      </c>
      <c r="AV340" s="262" t="s">
        <v>112</v>
      </c>
      <c r="AW340" s="259" t="s">
        <v>112</v>
      </c>
      <c r="AX340" s="259" t="s">
        <v>30</v>
      </c>
      <c r="AY340" s="259" t="s">
        <v>72</v>
      </c>
      <c r="AZ340" s="262" t="s">
        <v>162</v>
      </c>
    </row>
    <row r="341" spans="1:74" s="268" customFormat="1" ht="16.5" customHeight="1" x14ac:dyDescent="0.35">
      <c r="B341" s="263"/>
      <c r="C341" s="413"/>
      <c r="D341" s="413"/>
      <c r="E341" s="265" t="s">
        <v>5</v>
      </c>
      <c r="F341" s="479" t="s">
        <v>170</v>
      </c>
      <c r="G341" s="480"/>
      <c r="H341" s="480"/>
      <c r="I341" s="480"/>
      <c r="J341" s="413"/>
      <c r="K341" s="266">
        <v>30</v>
      </c>
      <c r="L341" s="264"/>
      <c r="M341" s="264"/>
      <c r="N341" s="304"/>
      <c r="O341" s="304"/>
      <c r="P341" s="304"/>
      <c r="Q341" s="304"/>
      <c r="R341" s="304"/>
      <c r="S341" s="267"/>
      <c r="U341" s="269"/>
      <c r="V341" s="304"/>
      <c r="W341" s="304"/>
      <c r="X341" s="304"/>
      <c r="Y341" s="304"/>
      <c r="Z341" s="304"/>
      <c r="AA341" s="304"/>
      <c r="AB341" s="270"/>
      <c r="AU341" s="271" t="s">
        <v>169</v>
      </c>
      <c r="AV341" s="271" t="s">
        <v>112</v>
      </c>
      <c r="AW341" s="268" t="s">
        <v>167</v>
      </c>
      <c r="AX341" s="268" t="s">
        <v>30</v>
      </c>
      <c r="AY341" s="268" t="s">
        <v>78</v>
      </c>
      <c r="AZ341" s="271" t="s">
        <v>162</v>
      </c>
    </row>
    <row r="342" spans="1:74" s="1" customFormat="1" ht="38.25" customHeight="1" x14ac:dyDescent="0.35">
      <c r="A342" s="173"/>
      <c r="B342" s="174"/>
      <c r="C342" s="245">
        <f>C338+1</f>
        <v>69</v>
      </c>
      <c r="D342" s="245" t="s">
        <v>163</v>
      </c>
      <c r="E342" s="246" t="s">
        <v>1459</v>
      </c>
      <c r="F342" s="460" t="s">
        <v>1460</v>
      </c>
      <c r="G342" s="460"/>
      <c r="H342" s="460"/>
      <c r="I342" s="460"/>
      <c r="J342" s="247" t="s">
        <v>227</v>
      </c>
      <c r="K342" s="248">
        <v>141</v>
      </c>
      <c r="L342" s="469"/>
      <c r="M342" s="469"/>
      <c r="N342" s="462">
        <f>ROUND(L342*K342,2)</f>
        <v>0</v>
      </c>
      <c r="O342" s="462"/>
      <c r="P342" s="462"/>
      <c r="Q342" s="462"/>
      <c r="R342" s="312" t="s">
        <v>1458</v>
      </c>
      <c r="S342" s="177"/>
      <c r="T342" s="173"/>
      <c r="U342" s="371" t="s">
        <v>5</v>
      </c>
      <c r="V342" s="372" t="s">
        <v>37</v>
      </c>
      <c r="W342" s="373">
        <v>0.106</v>
      </c>
      <c r="X342" s="373">
        <f>W342*K342</f>
        <v>14.946</v>
      </c>
      <c r="Y342" s="373">
        <v>8.1200000000000005E-3</v>
      </c>
      <c r="Z342" s="373">
        <f>Y342*K342</f>
        <v>1.1449200000000002</v>
      </c>
      <c r="AA342" s="373">
        <v>0</v>
      </c>
      <c r="AB342" s="374">
        <f>AA342*K342</f>
        <v>0</v>
      </c>
      <c r="AC342" s="173"/>
      <c r="AD342" s="173"/>
      <c r="AE342" s="173"/>
      <c r="AF342" s="173"/>
      <c r="AG342" s="173"/>
      <c r="AH342" s="173"/>
      <c r="AI342" s="173"/>
      <c r="AJ342" s="173"/>
      <c r="AK342" s="173"/>
      <c r="AL342" s="173"/>
      <c r="AM342" s="173"/>
      <c r="AN342" s="173"/>
      <c r="AO342" s="173"/>
      <c r="AP342" s="173"/>
      <c r="AQ342" s="173"/>
      <c r="AR342" s="173"/>
      <c r="AS342" s="164" t="s">
        <v>167</v>
      </c>
      <c r="AT342" s="173"/>
      <c r="AU342" s="164" t="s">
        <v>163</v>
      </c>
      <c r="AV342" s="164" t="s">
        <v>112</v>
      </c>
      <c r="AW342" s="173"/>
      <c r="AX342" s="173"/>
      <c r="AY342" s="173"/>
      <c r="AZ342" s="164" t="s">
        <v>162</v>
      </c>
      <c r="BA342" s="173"/>
      <c r="BB342" s="173"/>
      <c r="BC342" s="173"/>
      <c r="BD342" s="173"/>
      <c r="BE342" s="173"/>
      <c r="BF342" s="253">
        <f>IF(V342="základní",N342,0)</f>
        <v>0</v>
      </c>
      <c r="BG342" s="253">
        <f>IF(V342="snížená",N342,0)</f>
        <v>0</v>
      </c>
      <c r="BH342" s="253">
        <f>IF(V342="zákl. přenesená",N342,0)</f>
        <v>0</v>
      </c>
      <c r="BI342" s="253">
        <f>IF(V342="sníž. přenesená",N342,0)</f>
        <v>0</v>
      </c>
      <c r="BJ342" s="253">
        <f>IF(V342="nulová",N342,0)</f>
        <v>0</v>
      </c>
      <c r="BK342" s="164" t="s">
        <v>78</v>
      </c>
      <c r="BL342" s="253">
        <f>ROUND(L342*K342,2)</f>
        <v>0</v>
      </c>
      <c r="BM342" s="164" t="s">
        <v>167</v>
      </c>
      <c r="BN342" s="164" t="s">
        <v>1461</v>
      </c>
      <c r="BO342" s="173"/>
      <c r="BP342" s="173"/>
      <c r="BQ342" s="173"/>
      <c r="BR342" s="173"/>
      <c r="BS342" s="173"/>
      <c r="BT342" s="173"/>
      <c r="BU342" s="173"/>
      <c r="BV342" s="173"/>
    </row>
    <row r="343" spans="1:74" s="1" customFormat="1" ht="38.25" customHeight="1" x14ac:dyDescent="0.35">
      <c r="A343" s="173"/>
      <c r="B343" s="174"/>
      <c r="C343" s="245">
        <f>C342+1</f>
        <v>70</v>
      </c>
      <c r="D343" s="245" t="s">
        <v>163</v>
      </c>
      <c r="E343" s="246" t="s">
        <v>1462</v>
      </c>
      <c r="F343" s="460" t="s">
        <v>1463</v>
      </c>
      <c r="G343" s="460"/>
      <c r="H343" s="460"/>
      <c r="I343" s="460"/>
      <c r="J343" s="247" t="s">
        <v>216</v>
      </c>
      <c r="K343" s="248">
        <v>2.859</v>
      </c>
      <c r="L343" s="469"/>
      <c r="M343" s="469"/>
      <c r="N343" s="462">
        <f>ROUND(L343*K343,2)</f>
        <v>0</v>
      </c>
      <c r="O343" s="462"/>
      <c r="P343" s="462"/>
      <c r="Q343" s="462"/>
      <c r="R343" s="312" t="s">
        <v>1458</v>
      </c>
      <c r="S343" s="177"/>
      <c r="T343" s="173"/>
      <c r="U343" s="371" t="s">
        <v>5</v>
      </c>
      <c r="V343" s="372" t="s">
        <v>37</v>
      </c>
      <c r="W343" s="373">
        <v>15.532999999999999</v>
      </c>
      <c r="X343" s="373">
        <f>W343*K343</f>
        <v>44.408847000000002</v>
      </c>
      <c r="Y343" s="373">
        <v>1.221E-2</v>
      </c>
      <c r="Z343" s="373">
        <f>Y343*K343</f>
        <v>3.4908389999999997E-2</v>
      </c>
      <c r="AA343" s="373">
        <v>0</v>
      </c>
      <c r="AB343" s="374">
        <f>AA343*K343</f>
        <v>0</v>
      </c>
      <c r="AC343" s="173"/>
      <c r="AD343" s="173"/>
      <c r="AE343" s="173"/>
      <c r="AF343" s="173"/>
      <c r="AG343" s="173"/>
      <c r="AH343" s="173"/>
      <c r="AI343" s="173"/>
      <c r="AJ343" s="173"/>
      <c r="AK343" s="173"/>
      <c r="AL343" s="173"/>
      <c r="AM343" s="173"/>
      <c r="AN343" s="173"/>
      <c r="AO343" s="173"/>
      <c r="AP343" s="173"/>
      <c r="AQ343" s="173"/>
      <c r="AR343" s="173"/>
      <c r="AS343" s="164" t="s">
        <v>167</v>
      </c>
      <c r="AT343" s="173"/>
      <c r="AU343" s="164" t="s">
        <v>163</v>
      </c>
      <c r="AV343" s="164" t="s">
        <v>112</v>
      </c>
      <c r="AW343" s="173"/>
      <c r="AX343" s="173"/>
      <c r="AY343" s="173"/>
      <c r="AZ343" s="164" t="s">
        <v>162</v>
      </c>
      <c r="BA343" s="173"/>
      <c r="BB343" s="173"/>
      <c r="BC343" s="173"/>
      <c r="BD343" s="173"/>
      <c r="BE343" s="173"/>
      <c r="BF343" s="253">
        <f>IF(V343="základní",N343,0)</f>
        <v>0</v>
      </c>
      <c r="BG343" s="253">
        <f>IF(V343="snížená",N343,0)</f>
        <v>0</v>
      </c>
      <c r="BH343" s="253">
        <f>IF(V343="zákl. přenesená",N343,0)</f>
        <v>0</v>
      </c>
      <c r="BI343" s="253">
        <f>IF(V343="sníž. přenesená",N343,0)</f>
        <v>0</v>
      </c>
      <c r="BJ343" s="253">
        <f>IF(V343="nulová",N343,0)</f>
        <v>0</v>
      </c>
      <c r="BK343" s="164" t="s">
        <v>78</v>
      </c>
      <c r="BL343" s="253">
        <f>ROUND(L343*K343,2)</f>
        <v>0</v>
      </c>
      <c r="BM343" s="164" t="s">
        <v>167</v>
      </c>
      <c r="BN343" s="164" t="s">
        <v>1464</v>
      </c>
      <c r="BO343" s="173"/>
      <c r="BP343" s="173"/>
      <c r="BQ343" s="173"/>
      <c r="BR343" s="173"/>
      <c r="BS343" s="173"/>
      <c r="BT343" s="173"/>
      <c r="BU343" s="173"/>
      <c r="BV343" s="173"/>
    </row>
    <row r="344" spans="1:74" s="321" customFormat="1" ht="16.5" customHeight="1" x14ac:dyDescent="0.35">
      <c r="A344" s="346"/>
      <c r="B344" s="347"/>
      <c r="C344" s="416"/>
      <c r="D344" s="416"/>
      <c r="E344" s="349" t="s">
        <v>5</v>
      </c>
      <c r="F344" s="472" t="s">
        <v>1465</v>
      </c>
      <c r="G344" s="473"/>
      <c r="H344" s="473"/>
      <c r="I344" s="473"/>
      <c r="J344" s="416"/>
      <c r="K344" s="350">
        <v>1.0349999999999999</v>
      </c>
      <c r="L344" s="322"/>
      <c r="M344" s="322"/>
      <c r="N344" s="348"/>
      <c r="O344" s="348"/>
      <c r="P344" s="348"/>
      <c r="Q344" s="348"/>
      <c r="R344" s="348"/>
      <c r="S344" s="375"/>
      <c r="T344" s="346"/>
      <c r="U344" s="376"/>
      <c r="V344" s="348"/>
      <c r="W344" s="348"/>
      <c r="X344" s="348"/>
      <c r="Y344" s="348"/>
      <c r="Z344" s="348"/>
      <c r="AA344" s="348"/>
      <c r="AB344" s="377"/>
      <c r="AC344" s="346"/>
      <c r="AD344" s="346"/>
      <c r="AE344" s="346"/>
      <c r="AF344" s="346"/>
      <c r="AG344" s="346"/>
      <c r="AH344" s="346"/>
      <c r="AI344" s="346"/>
      <c r="AJ344" s="346"/>
      <c r="AK344" s="346"/>
      <c r="AL344" s="346"/>
      <c r="AM344" s="346"/>
      <c r="AN344" s="346"/>
      <c r="AO344" s="346"/>
      <c r="AP344" s="346"/>
      <c r="AQ344" s="346"/>
      <c r="AR344" s="346"/>
      <c r="AS344" s="346"/>
      <c r="AT344" s="346"/>
      <c r="AU344" s="378" t="s">
        <v>169</v>
      </c>
      <c r="AV344" s="378" t="s">
        <v>112</v>
      </c>
      <c r="AW344" s="346" t="s">
        <v>112</v>
      </c>
      <c r="AX344" s="346" t="s">
        <v>30</v>
      </c>
      <c r="AY344" s="346" t="s">
        <v>72</v>
      </c>
      <c r="AZ344" s="378" t="s">
        <v>162</v>
      </c>
      <c r="BA344" s="346"/>
      <c r="BB344" s="346"/>
      <c r="BC344" s="346"/>
      <c r="BD344" s="346"/>
      <c r="BE344" s="346"/>
      <c r="BF344" s="346"/>
      <c r="BG344" s="346"/>
      <c r="BH344" s="346"/>
      <c r="BI344" s="346"/>
      <c r="BJ344" s="346"/>
      <c r="BK344" s="346"/>
      <c r="BL344" s="346"/>
      <c r="BM344" s="346"/>
      <c r="BN344" s="346"/>
      <c r="BO344" s="346"/>
      <c r="BP344" s="346"/>
      <c r="BQ344" s="346"/>
      <c r="BR344" s="346"/>
      <c r="BS344" s="346"/>
      <c r="BT344" s="346"/>
      <c r="BU344" s="346"/>
      <c r="BV344" s="346"/>
    </row>
    <row r="345" spans="1:74" s="321" customFormat="1" ht="16.5" customHeight="1" x14ac:dyDescent="0.35">
      <c r="A345" s="346"/>
      <c r="B345" s="347"/>
      <c r="C345" s="416"/>
      <c r="D345" s="416"/>
      <c r="E345" s="349" t="s">
        <v>5</v>
      </c>
      <c r="F345" s="465" t="s">
        <v>1466</v>
      </c>
      <c r="G345" s="466"/>
      <c r="H345" s="466"/>
      <c r="I345" s="466"/>
      <c r="J345" s="416"/>
      <c r="K345" s="350">
        <v>1.8240000000000001</v>
      </c>
      <c r="L345" s="322"/>
      <c r="M345" s="322"/>
      <c r="N345" s="348"/>
      <c r="O345" s="348"/>
      <c r="P345" s="348"/>
      <c r="Q345" s="348"/>
      <c r="R345" s="348"/>
      <c r="S345" s="375"/>
      <c r="T345" s="346"/>
      <c r="U345" s="376"/>
      <c r="V345" s="348"/>
      <c r="W345" s="348"/>
      <c r="X345" s="348"/>
      <c r="Y345" s="348"/>
      <c r="Z345" s="348"/>
      <c r="AA345" s="348"/>
      <c r="AB345" s="377"/>
      <c r="AC345" s="346"/>
      <c r="AD345" s="346"/>
      <c r="AE345" s="346"/>
      <c r="AF345" s="346"/>
      <c r="AG345" s="346"/>
      <c r="AH345" s="346"/>
      <c r="AI345" s="346"/>
      <c r="AJ345" s="346"/>
      <c r="AK345" s="346"/>
      <c r="AL345" s="346"/>
      <c r="AM345" s="346"/>
      <c r="AN345" s="346"/>
      <c r="AO345" s="346"/>
      <c r="AP345" s="346"/>
      <c r="AQ345" s="346"/>
      <c r="AR345" s="346"/>
      <c r="AS345" s="346"/>
      <c r="AT345" s="346"/>
      <c r="AU345" s="378" t="s">
        <v>169</v>
      </c>
      <c r="AV345" s="378" t="s">
        <v>112</v>
      </c>
      <c r="AW345" s="346" t="s">
        <v>112</v>
      </c>
      <c r="AX345" s="346" t="s">
        <v>30</v>
      </c>
      <c r="AY345" s="346" t="s">
        <v>72</v>
      </c>
      <c r="AZ345" s="378" t="s">
        <v>162</v>
      </c>
      <c r="BA345" s="346"/>
      <c r="BB345" s="346"/>
      <c r="BC345" s="346"/>
      <c r="BD345" s="346"/>
      <c r="BE345" s="346"/>
      <c r="BF345" s="346"/>
      <c r="BG345" s="346"/>
      <c r="BH345" s="346"/>
      <c r="BI345" s="346"/>
      <c r="BJ345" s="346"/>
      <c r="BK345" s="346"/>
      <c r="BL345" s="346"/>
      <c r="BM345" s="346"/>
      <c r="BN345" s="346"/>
      <c r="BO345" s="346"/>
      <c r="BP345" s="346"/>
      <c r="BQ345" s="346"/>
      <c r="BR345" s="346"/>
      <c r="BS345" s="346"/>
      <c r="BT345" s="346"/>
      <c r="BU345" s="346"/>
      <c r="BV345" s="346"/>
    </row>
    <row r="346" spans="1:74" s="323" customFormat="1" ht="16.5" customHeight="1" x14ac:dyDescent="0.35">
      <c r="A346" s="351"/>
      <c r="B346" s="352"/>
      <c r="C346" s="417"/>
      <c r="D346" s="417"/>
      <c r="E346" s="354" t="s">
        <v>5</v>
      </c>
      <c r="F346" s="467" t="s">
        <v>170</v>
      </c>
      <c r="G346" s="468"/>
      <c r="H346" s="468"/>
      <c r="I346" s="468"/>
      <c r="J346" s="417"/>
      <c r="K346" s="355">
        <v>2.859</v>
      </c>
      <c r="L346" s="324"/>
      <c r="M346" s="324"/>
      <c r="N346" s="353"/>
      <c r="O346" s="353"/>
      <c r="P346" s="353"/>
      <c r="Q346" s="353"/>
      <c r="R346" s="353"/>
      <c r="S346" s="379"/>
      <c r="T346" s="351"/>
      <c r="U346" s="380"/>
      <c r="V346" s="353"/>
      <c r="W346" s="353"/>
      <c r="X346" s="353"/>
      <c r="Y346" s="353"/>
      <c r="Z346" s="353"/>
      <c r="AA346" s="353"/>
      <c r="AB346" s="381"/>
      <c r="AC346" s="351"/>
      <c r="AD346" s="351"/>
      <c r="AE346" s="351"/>
      <c r="AF346" s="351"/>
      <c r="AG346" s="351"/>
      <c r="AH346" s="351"/>
      <c r="AI346" s="351"/>
      <c r="AJ346" s="351"/>
      <c r="AK346" s="351"/>
      <c r="AL346" s="351"/>
      <c r="AM346" s="351"/>
      <c r="AN346" s="351"/>
      <c r="AO346" s="351"/>
      <c r="AP346" s="351"/>
      <c r="AQ346" s="351"/>
      <c r="AR346" s="351"/>
      <c r="AS346" s="351"/>
      <c r="AT346" s="351"/>
      <c r="AU346" s="382" t="s">
        <v>169</v>
      </c>
      <c r="AV346" s="382" t="s">
        <v>112</v>
      </c>
      <c r="AW346" s="351" t="s">
        <v>167</v>
      </c>
      <c r="AX346" s="351" t="s">
        <v>30</v>
      </c>
      <c r="AY346" s="351" t="s">
        <v>78</v>
      </c>
      <c r="AZ346" s="382" t="s">
        <v>162</v>
      </c>
      <c r="BA346" s="351"/>
      <c r="BB346" s="351"/>
      <c r="BC346" s="351"/>
      <c r="BD346" s="351"/>
      <c r="BE346" s="351"/>
      <c r="BF346" s="351"/>
      <c r="BG346" s="351"/>
      <c r="BH346" s="351"/>
      <c r="BI346" s="351"/>
      <c r="BJ346" s="351"/>
      <c r="BK346" s="351"/>
      <c r="BL346" s="351"/>
      <c r="BM346" s="351"/>
      <c r="BN346" s="351"/>
      <c r="BO346" s="351"/>
      <c r="BP346" s="351"/>
      <c r="BQ346" s="351"/>
      <c r="BR346" s="351"/>
      <c r="BS346" s="351"/>
      <c r="BT346" s="351"/>
      <c r="BU346" s="351"/>
      <c r="BV346" s="351"/>
    </row>
    <row r="347" spans="1:74" s="1" customFormat="1" ht="16.5" customHeight="1" x14ac:dyDescent="0.35">
      <c r="A347" s="173"/>
      <c r="B347" s="174"/>
      <c r="C347" s="356">
        <f>C343+1</f>
        <v>71</v>
      </c>
      <c r="D347" s="356" t="s">
        <v>240</v>
      </c>
      <c r="E347" s="357" t="s">
        <v>1467</v>
      </c>
      <c r="F347" s="496" t="s">
        <v>1468</v>
      </c>
      <c r="G347" s="496"/>
      <c r="H347" s="496"/>
      <c r="I347" s="496"/>
      <c r="J347" s="358" t="s">
        <v>216</v>
      </c>
      <c r="K347" s="359">
        <v>1.19</v>
      </c>
      <c r="L347" s="469"/>
      <c r="M347" s="469"/>
      <c r="N347" s="470">
        <f>ROUND(L347*K347,2)</f>
        <v>0</v>
      </c>
      <c r="O347" s="462"/>
      <c r="P347" s="462"/>
      <c r="Q347" s="462"/>
      <c r="R347" s="383" t="s">
        <v>1458</v>
      </c>
      <c r="S347" s="177"/>
      <c r="T347" s="173"/>
      <c r="U347" s="371" t="s">
        <v>5</v>
      </c>
      <c r="V347" s="372" t="s">
        <v>37</v>
      </c>
      <c r="W347" s="373">
        <v>0</v>
      </c>
      <c r="X347" s="373">
        <f>W347*K347</f>
        <v>0</v>
      </c>
      <c r="Y347" s="373">
        <v>1</v>
      </c>
      <c r="Z347" s="373">
        <f>Y347*K347</f>
        <v>1.19</v>
      </c>
      <c r="AA347" s="373">
        <v>0</v>
      </c>
      <c r="AB347" s="374">
        <f>AA347*K347</f>
        <v>0</v>
      </c>
      <c r="AC347" s="173"/>
      <c r="AD347" s="173"/>
      <c r="AE347" s="173"/>
      <c r="AF347" s="173"/>
      <c r="AG347" s="173"/>
      <c r="AH347" s="173"/>
      <c r="AI347" s="173"/>
      <c r="AJ347" s="173"/>
      <c r="AK347" s="173"/>
      <c r="AL347" s="173"/>
      <c r="AM347" s="173"/>
      <c r="AN347" s="173"/>
      <c r="AO347" s="173"/>
      <c r="AP347" s="173"/>
      <c r="AQ347" s="173"/>
      <c r="AR347" s="173"/>
      <c r="AS347" s="164" t="s">
        <v>179</v>
      </c>
      <c r="AT347" s="173"/>
      <c r="AU347" s="164" t="s">
        <v>240</v>
      </c>
      <c r="AV347" s="164" t="s">
        <v>112</v>
      </c>
      <c r="AW347" s="173"/>
      <c r="AX347" s="173"/>
      <c r="AY347" s="173"/>
      <c r="AZ347" s="164" t="s">
        <v>162</v>
      </c>
      <c r="BA347" s="173"/>
      <c r="BB347" s="173"/>
      <c r="BC347" s="173"/>
      <c r="BD347" s="173"/>
      <c r="BE347" s="173"/>
      <c r="BF347" s="253">
        <f>IF(V347="základní",N347,0)</f>
        <v>0</v>
      </c>
      <c r="BG347" s="253">
        <f>IF(V347="snížená",N347,0)</f>
        <v>0</v>
      </c>
      <c r="BH347" s="253">
        <f>IF(V347="zákl. přenesená",N347,0)</f>
        <v>0</v>
      </c>
      <c r="BI347" s="253">
        <f>IF(V347="sníž. přenesená",N347,0)</f>
        <v>0</v>
      </c>
      <c r="BJ347" s="253">
        <f>IF(V347="nulová",N347,0)</f>
        <v>0</v>
      </c>
      <c r="BK347" s="164" t="s">
        <v>78</v>
      </c>
      <c r="BL347" s="253">
        <f>ROUND(L347*K347,2)</f>
        <v>0</v>
      </c>
      <c r="BM347" s="164" t="s">
        <v>167</v>
      </c>
      <c r="BN347" s="164" t="s">
        <v>1469</v>
      </c>
      <c r="BO347" s="173"/>
      <c r="BP347" s="173"/>
      <c r="BQ347" s="173"/>
      <c r="BR347" s="173"/>
      <c r="BS347" s="173"/>
      <c r="BT347" s="173"/>
      <c r="BU347" s="173"/>
      <c r="BV347" s="173"/>
    </row>
    <row r="348" spans="1:74" s="1" customFormat="1" ht="25.5" customHeight="1" x14ac:dyDescent="0.35">
      <c r="A348" s="173"/>
      <c r="B348" s="174"/>
      <c r="C348" s="356">
        <f>C347+1</f>
        <v>72</v>
      </c>
      <c r="D348" s="356" t="s">
        <v>240</v>
      </c>
      <c r="E348" s="357" t="s">
        <v>1470</v>
      </c>
      <c r="F348" s="496" t="s">
        <v>1471</v>
      </c>
      <c r="G348" s="496"/>
      <c r="H348" s="496"/>
      <c r="I348" s="496"/>
      <c r="J348" s="358" t="s">
        <v>216</v>
      </c>
      <c r="K348" s="359">
        <v>2.0979999999999999</v>
      </c>
      <c r="L348" s="469"/>
      <c r="M348" s="469"/>
      <c r="N348" s="470">
        <f>ROUND(L348*K348,2)</f>
        <v>0</v>
      </c>
      <c r="O348" s="462"/>
      <c r="P348" s="462"/>
      <c r="Q348" s="462"/>
      <c r="R348" s="383" t="s">
        <v>1458</v>
      </c>
      <c r="S348" s="177"/>
      <c r="T348" s="173"/>
      <c r="U348" s="371" t="s">
        <v>5</v>
      </c>
      <c r="V348" s="372" t="s">
        <v>37</v>
      </c>
      <c r="W348" s="373">
        <v>0</v>
      </c>
      <c r="X348" s="373">
        <f>W348*K348</f>
        <v>0</v>
      </c>
      <c r="Y348" s="373">
        <v>1</v>
      </c>
      <c r="Z348" s="373">
        <f>Y348*K348</f>
        <v>2.0979999999999999</v>
      </c>
      <c r="AA348" s="373">
        <v>0</v>
      </c>
      <c r="AB348" s="374">
        <f>AA348*K348</f>
        <v>0</v>
      </c>
      <c r="AC348" s="173"/>
      <c r="AD348" s="173"/>
      <c r="AE348" s="173"/>
      <c r="AF348" s="173"/>
      <c r="AG348" s="173"/>
      <c r="AH348" s="173"/>
      <c r="AI348" s="173"/>
      <c r="AJ348" s="173"/>
      <c r="AK348" s="173"/>
      <c r="AL348" s="173"/>
      <c r="AM348" s="173"/>
      <c r="AN348" s="173"/>
      <c r="AO348" s="173"/>
      <c r="AP348" s="173"/>
      <c r="AQ348" s="173"/>
      <c r="AR348" s="173"/>
      <c r="AS348" s="164" t="s">
        <v>179</v>
      </c>
      <c r="AT348" s="173"/>
      <c r="AU348" s="164" t="s">
        <v>240</v>
      </c>
      <c r="AV348" s="164" t="s">
        <v>112</v>
      </c>
      <c r="AW348" s="173"/>
      <c r="AX348" s="173"/>
      <c r="AY348" s="173"/>
      <c r="AZ348" s="164" t="s">
        <v>162</v>
      </c>
      <c r="BA348" s="173"/>
      <c r="BB348" s="173"/>
      <c r="BC348" s="173"/>
      <c r="BD348" s="173"/>
      <c r="BE348" s="173"/>
      <c r="BF348" s="253">
        <f>IF(V348="základní",N348,0)</f>
        <v>0</v>
      </c>
      <c r="BG348" s="253">
        <f>IF(V348="snížená",N348,0)</f>
        <v>0</v>
      </c>
      <c r="BH348" s="253">
        <f>IF(V348="zákl. přenesená",N348,0)</f>
        <v>0</v>
      </c>
      <c r="BI348" s="253">
        <f>IF(V348="sníž. přenesená",N348,0)</f>
        <v>0</v>
      </c>
      <c r="BJ348" s="253">
        <f>IF(V348="nulová",N348,0)</f>
        <v>0</v>
      </c>
      <c r="BK348" s="164" t="s">
        <v>78</v>
      </c>
      <c r="BL348" s="253">
        <f>ROUND(L348*K348,2)</f>
        <v>0</v>
      </c>
      <c r="BM348" s="164" t="s">
        <v>167</v>
      </c>
      <c r="BN348" s="164" t="s">
        <v>1472</v>
      </c>
      <c r="BO348" s="173"/>
      <c r="BP348" s="173"/>
      <c r="BQ348" s="173"/>
      <c r="BR348" s="173"/>
      <c r="BS348" s="173"/>
      <c r="BT348" s="173"/>
      <c r="BU348" s="173"/>
      <c r="BV348" s="173"/>
    </row>
    <row r="349" spans="1:74" s="173" customFormat="1" ht="25.5" customHeight="1" x14ac:dyDescent="0.35">
      <c r="B349" s="174"/>
      <c r="C349" s="279">
        <f>C348+1</f>
        <v>73</v>
      </c>
      <c r="D349" s="279" t="s">
        <v>240</v>
      </c>
      <c r="E349" s="280" t="s">
        <v>392</v>
      </c>
      <c r="F349" s="471" t="s">
        <v>393</v>
      </c>
      <c r="G349" s="471"/>
      <c r="H349" s="471"/>
      <c r="I349" s="471"/>
      <c r="J349" s="281" t="s">
        <v>235</v>
      </c>
      <c r="K349" s="282">
        <v>54.3</v>
      </c>
      <c r="L349" s="469"/>
      <c r="M349" s="469"/>
      <c r="N349" s="495">
        <f>ROUND(L349*K349,2)</f>
        <v>0</v>
      </c>
      <c r="O349" s="462"/>
      <c r="P349" s="462"/>
      <c r="Q349" s="462"/>
      <c r="R349" s="312" t="s">
        <v>1401</v>
      </c>
      <c r="S349" s="177"/>
      <c r="U349" s="249" t="s">
        <v>5</v>
      </c>
      <c r="V349" s="250" t="s">
        <v>37</v>
      </c>
      <c r="W349" s="251">
        <v>0</v>
      </c>
      <c r="X349" s="251">
        <f>W349*K349</f>
        <v>0</v>
      </c>
      <c r="Y349" s="251">
        <v>0</v>
      </c>
      <c r="Z349" s="251">
        <f>Y349*K349</f>
        <v>0</v>
      </c>
      <c r="AA349" s="251">
        <v>0</v>
      </c>
      <c r="AB349" s="252">
        <f>AA349*K349</f>
        <v>0</v>
      </c>
      <c r="AS349" s="164" t="s">
        <v>179</v>
      </c>
      <c r="AU349" s="164" t="s">
        <v>240</v>
      </c>
      <c r="AV349" s="164" t="s">
        <v>112</v>
      </c>
      <c r="AZ349" s="164" t="s">
        <v>162</v>
      </c>
      <c r="BF349" s="253">
        <f>IF(V349="základní",N349,0)</f>
        <v>0</v>
      </c>
      <c r="BG349" s="253">
        <f>IF(V349="snížená",N349,0)</f>
        <v>0</v>
      </c>
      <c r="BH349" s="253">
        <f>IF(V349="zákl. přenesená",N349,0)</f>
        <v>0</v>
      </c>
      <c r="BI349" s="253">
        <f>IF(V349="sníž. přenesená",N349,0)</f>
        <v>0</v>
      </c>
      <c r="BJ349" s="253">
        <f>IF(V349="nulová",N349,0)</f>
        <v>0</v>
      </c>
      <c r="BK349" s="164" t="s">
        <v>78</v>
      </c>
      <c r="BL349" s="253">
        <f>ROUND(L349*K349,2)</f>
        <v>0</v>
      </c>
      <c r="BM349" s="164" t="s">
        <v>167</v>
      </c>
      <c r="BN349" s="164" t="s">
        <v>394</v>
      </c>
    </row>
    <row r="350" spans="1:74" s="237" customFormat="1" ht="29.9" customHeight="1" x14ac:dyDescent="0.35">
      <c r="B350" s="233"/>
      <c r="C350" s="244"/>
      <c r="D350" s="244" t="s">
        <v>128</v>
      </c>
      <c r="E350" s="244"/>
      <c r="F350" s="244"/>
      <c r="G350" s="244"/>
      <c r="H350" s="244"/>
      <c r="I350" s="244"/>
      <c r="J350" s="244"/>
      <c r="K350" s="244"/>
      <c r="L350" s="244"/>
      <c r="M350" s="244"/>
      <c r="N350" s="458">
        <f>BL350</f>
        <v>0</v>
      </c>
      <c r="O350" s="459"/>
      <c r="P350" s="459"/>
      <c r="Q350" s="459"/>
      <c r="R350" s="307"/>
      <c r="S350" s="236"/>
      <c r="U350" s="238"/>
      <c r="V350" s="234"/>
      <c r="W350" s="234"/>
      <c r="X350" s="239">
        <f>SUM(X351:X406)</f>
        <v>45.673962000000003</v>
      </c>
      <c r="Y350" s="234"/>
      <c r="Z350" s="239">
        <f>SUM(Z351:Z406)</f>
        <v>13.97208084</v>
      </c>
      <c r="AA350" s="234"/>
      <c r="AB350" s="240">
        <f>SUM(AB351:AB406)</f>
        <v>0</v>
      </c>
      <c r="AS350" s="241" t="s">
        <v>78</v>
      </c>
      <c r="AU350" s="242" t="s">
        <v>71</v>
      </c>
      <c r="AV350" s="242" t="s">
        <v>78</v>
      </c>
      <c r="AZ350" s="241" t="s">
        <v>162</v>
      </c>
      <c r="BL350" s="243">
        <f>SUM(BL351:BL406)</f>
        <v>0</v>
      </c>
    </row>
    <row r="351" spans="1:74" s="173" customFormat="1" ht="25.5" customHeight="1" x14ac:dyDescent="0.35">
      <c r="B351" s="174"/>
      <c r="C351" s="245">
        <f>C349+1</f>
        <v>74</v>
      </c>
      <c r="D351" s="245" t="s">
        <v>163</v>
      </c>
      <c r="E351" s="246" t="s">
        <v>395</v>
      </c>
      <c r="F351" s="460" t="s">
        <v>396</v>
      </c>
      <c r="G351" s="460"/>
      <c r="H351" s="460"/>
      <c r="I351" s="460"/>
      <c r="J351" s="247" t="s">
        <v>227</v>
      </c>
      <c r="K351" s="248">
        <v>684</v>
      </c>
      <c r="L351" s="461"/>
      <c r="M351" s="461"/>
      <c r="N351" s="462">
        <f>ROUND(L351*K351,2)</f>
        <v>0</v>
      </c>
      <c r="O351" s="462"/>
      <c r="P351" s="462"/>
      <c r="Q351" s="462"/>
      <c r="R351" s="312" t="s">
        <v>1420</v>
      </c>
      <c r="S351" s="177"/>
      <c r="U351" s="249" t="s">
        <v>5</v>
      </c>
      <c r="V351" s="250" t="s">
        <v>37</v>
      </c>
      <c r="W351" s="251">
        <v>0</v>
      </c>
      <c r="X351" s="251">
        <f>W351*K351</f>
        <v>0</v>
      </c>
      <c r="Y351" s="251">
        <v>0</v>
      </c>
      <c r="Z351" s="251">
        <f>Y351*K351</f>
        <v>0</v>
      </c>
      <c r="AA351" s="251">
        <v>0</v>
      </c>
      <c r="AB351" s="252">
        <f>AA351*K351</f>
        <v>0</v>
      </c>
      <c r="AS351" s="164" t="s">
        <v>167</v>
      </c>
      <c r="AU351" s="164" t="s">
        <v>163</v>
      </c>
      <c r="AV351" s="164" t="s">
        <v>112</v>
      </c>
      <c r="AZ351" s="164" t="s">
        <v>162</v>
      </c>
      <c r="BF351" s="253">
        <f>IF(V351="základní",N351,0)</f>
        <v>0</v>
      </c>
      <c r="BG351" s="253">
        <f>IF(V351="snížená",N351,0)</f>
        <v>0</v>
      </c>
      <c r="BH351" s="253">
        <f>IF(V351="zákl. přenesená",N351,0)</f>
        <v>0</v>
      </c>
      <c r="BI351" s="253">
        <f>IF(V351="sníž. přenesená",N351,0)</f>
        <v>0</v>
      </c>
      <c r="BJ351" s="253">
        <f>IF(V351="nulová",N351,0)</f>
        <v>0</v>
      </c>
      <c r="BK351" s="164" t="s">
        <v>78</v>
      </c>
      <c r="BL351" s="253">
        <f>ROUND(L351*K351,2)</f>
        <v>0</v>
      </c>
      <c r="BM351" s="164" t="s">
        <v>167</v>
      </c>
      <c r="BN351" s="164" t="s">
        <v>397</v>
      </c>
    </row>
    <row r="352" spans="1:74" s="173" customFormat="1" ht="38.25" customHeight="1" x14ac:dyDescent="0.35">
      <c r="B352" s="174"/>
      <c r="C352" s="245">
        <f t="shared" ref="C352:C415" si="4">C351+1</f>
        <v>75</v>
      </c>
      <c r="D352" s="245" t="s">
        <v>163</v>
      </c>
      <c r="E352" s="246" t="s">
        <v>398</v>
      </c>
      <c r="F352" s="460" t="s">
        <v>399</v>
      </c>
      <c r="G352" s="460"/>
      <c r="H352" s="460"/>
      <c r="I352" s="460"/>
      <c r="J352" s="247" t="s">
        <v>227</v>
      </c>
      <c r="K352" s="248">
        <v>155.85</v>
      </c>
      <c r="L352" s="461"/>
      <c r="M352" s="461"/>
      <c r="N352" s="462">
        <f>ROUND(L352*K352,2)</f>
        <v>0</v>
      </c>
      <c r="O352" s="462"/>
      <c r="P352" s="462"/>
      <c r="Q352" s="462"/>
      <c r="R352" s="313" t="s">
        <v>1444</v>
      </c>
      <c r="S352" s="177"/>
      <c r="U352" s="249" t="s">
        <v>5</v>
      </c>
      <c r="V352" s="250" t="s">
        <v>37</v>
      </c>
      <c r="W352" s="251">
        <v>0</v>
      </c>
      <c r="X352" s="251">
        <f>W352*K352</f>
        <v>0</v>
      </c>
      <c r="Y352" s="251">
        <v>0</v>
      </c>
      <c r="Z352" s="251">
        <f>Y352*K352</f>
        <v>0</v>
      </c>
      <c r="AA352" s="251">
        <v>0</v>
      </c>
      <c r="AB352" s="252">
        <f>AA352*K352</f>
        <v>0</v>
      </c>
      <c r="AS352" s="164" t="s">
        <v>167</v>
      </c>
      <c r="AU352" s="164" t="s">
        <v>163</v>
      </c>
      <c r="AV352" s="164" t="s">
        <v>112</v>
      </c>
      <c r="AZ352" s="164" t="s">
        <v>162</v>
      </c>
      <c r="BF352" s="253">
        <f>IF(V352="základní",N352,0)</f>
        <v>0</v>
      </c>
      <c r="BG352" s="253">
        <f>IF(V352="snížená",N352,0)</f>
        <v>0</v>
      </c>
      <c r="BH352" s="253">
        <f>IF(V352="zákl. přenesená",N352,0)</f>
        <v>0</v>
      </c>
      <c r="BI352" s="253">
        <f>IF(V352="sníž. přenesená",N352,0)</f>
        <v>0</v>
      </c>
      <c r="BJ352" s="253">
        <f>IF(V352="nulová",N352,0)</f>
        <v>0</v>
      </c>
      <c r="BK352" s="164" t="s">
        <v>78</v>
      </c>
      <c r="BL352" s="253">
        <f>ROUND(L352*K352,2)</f>
        <v>0</v>
      </c>
      <c r="BM352" s="164" t="s">
        <v>167</v>
      </c>
      <c r="BN352" s="164" t="s">
        <v>400</v>
      </c>
    </row>
    <row r="353" spans="2:66" s="259" customFormat="1" ht="16.5" customHeight="1" x14ac:dyDescent="0.35">
      <c r="B353" s="254"/>
      <c r="C353" s="412"/>
      <c r="D353" s="412"/>
      <c r="E353" s="256" t="s">
        <v>5</v>
      </c>
      <c r="F353" s="481" t="s">
        <v>401</v>
      </c>
      <c r="G353" s="482"/>
      <c r="H353" s="482"/>
      <c r="I353" s="482"/>
      <c r="J353" s="412"/>
      <c r="K353" s="257">
        <v>155.85</v>
      </c>
      <c r="L353" s="255"/>
      <c r="M353" s="255"/>
      <c r="N353" s="303"/>
      <c r="O353" s="303"/>
      <c r="P353" s="303"/>
      <c r="Q353" s="303"/>
      <c r="R353" s="303"/>
      <c r="S353" s="258"/>
      <c r="U353" s="260"/>
      <c r="V353" s="303"/>
      <c r="W353" s="303"/>
      <c r="X353" s="303"/>
      <c r="Y353" s="303"/>
      <c r="Z353" s="303"/>
      <c r="AA353" s="303"/>
      <c r="AB353" s="261"/>
      <c r="AU353" s="262" t="s">
        <v>169</v>
      </c>
      <c r="AV353" s="262" t="s">
        <v>112</v>
      </c>
      <c r="AW353" s="259" t="s">
        <v>112</v>
      </c>
      <c r="AX353" s="259" t="s">
        <v>30</v>
      </c>
      <c r="AY353" s="259" t="s">
        <v>72</v>
      </c>
      <c r="AZ353" s="262" t="s">
        <v>162</v>
      </c>
    </row>
    <row r="354" spans="2:66" s="268" customFormat="1" ht="16.5" customHeight="1" x14ac:dyDescent="0.35">
      <c r="B354" s="263"/>
      <c r="C354" s="413"/>
      <c r="D354" s="413"/>
      <c r="E354" s="265" t="s">
        <v>5</v>
      </c>
      <c r="F354" s="479" t="s">
        <v>170</v>
      </c>
      <c r="G354" s="480"/>
      <c r="H354" s="480"/>
      <c r="I354" s="480"/>
      <c r="J354" s="413"/>
      <c r="K354" s="266">
        <v>155.85</v>
      </c>
      <c r="L354" s="264"/>
      <c r="M354" s="264"/>
      <c r="N354" s="304"/>
      <c r="O354" s="304"/>
      <c r="P354" s="304"/>
      <c r="Q354" s="304"/>
      <c r="R354" s="304"/>
      <c r="S354" s="267"/>
      <c r="U354" s="269"/>
      <c r="V354" s="304"/>
      <c r="W354" s="304"/>
      <c r="X354" s="304"/>
      <c r="Y354" s="304"/>
      <c r="Z354" s="304"/>
      <c r="AA354" s="304"/>
      <c r="AB354" s="270"/>
      <c r="AU354" s="271" t="s">
        <v>169</v>
      </c>
      <c r="AV354" s="271" t="s">
        <v>112</v>
      </c>
      <c r="AW354" s="268" t="s">
        <v>167</v>
      </c>
      <c r="AX354" s="268" t="s">
        <v>30</v>
      </c>
      <c r="AY354" s="268" t="s">
        <v>78</v>
      </c>
      <c r="AZ354" s="271" t="s">
        <v>162</v>
      </c>
    </row>
    <row r="355" spans="2:66" s="173" customFormat="1" ht="38.25" customHeight="1" x14ac:dyDescent="0.35">
      <c r="B355" s="174"/>
      <c r="C355" s="245">
        <f>C352+1</f>
        <v>76</v>
      </c>
      <c r="D355" s="245" t="s">
        <v>163</v>
      </c>
      <c r="E355" s="246" t="s">
        <v>402</v>
      </c>
      <c r="F355" s="460" t="s">
        <v>403</v>
      </c>
      <c r="G355" s="460"/>
      <c r="H355" s="460"/>
      <c r="I355" s="460"/>
      <c r="J355" s="247" t="s">
        <v>227</v>
      </c>
      <c r="K355" s="248">
        <v>553.42999999999995</v>
      </c>
      <c r="L355" s="461"/>
      <c r="M355" s="461"/>
      <c r="N355" s="462">
        <f>ROUND(L355*K355,2)</f>
        <v>0</v>
      </c>
      <c r="O355" s="462"/>
      <c r="P355" s="462"/>
      <c r="Q355" s="462"/>
      <c r="R355" s="313" t="s">
        <v>1444</v>
      </c>
      <c r="S355" s="177"/>
      <c r="U355" s="249" t="s">
        <v>5</v>
      </c>
      <c r="V355" s="250" t="s">
        <v>37</v>
      </c>
      <c r="W355" s="251">
        <v>0</v>
      </c>
      <c r="X355" s="251">
        <f>W355*K355</f>
        <v>0</v>
      </c>
      <c r="Y355" s="251">
        <v>0</v>
      </c>
      <c r="Z355" s="251">
        <f>Y355*K355</f>
        <v>0</v>
      </c>
      <c r="AA355" s="251">
        <v>0</v>
      </c>
      <c r="AB355" s="252">
        <f>AA355*K355</f>
        <v>0</v>
      </c>
      <c r="AS355" s="164" t="s">
        <v>167</v>
      </c>
      <c r="AU355" s="164" t="s">
        <v>163</v>
      </c>
      <c r="AV355" s="164" t="s">
        <v>112</v>
      </c>
      <c r="AZ355" s="164" t="s">
        <v>162</v>
      </c>
      <c r="BF355" s="253">
        <f>IF(V355="základní",N355,0)</f>
        <v>0</v>
      </c>
      <c r="BG355" s="253">
        <f>IF(V355="snížená",N355,0)</f>
        <v>0</v>
      </c>
      <c r="BH355" s="253">
        <f>IF(V355="zákl. přenesená",N355,0)</f>
        <v>0</v>
      </c>
      <c r="BI355" s="253">
        <f>IF(V355="sníž. přenesená",N355,0)</f>
        <v>0</v>
      </c>
      <c r="BJ355" s="253">
        <f>IF(V355="nulová",N355,0)</f>
        <v>0</v>
      </c>
      <c r="BK355" s="164" t="s">
        <v>78</v>
      </c>
      <c r="BL355" s="253">
        <f>ROUND(L355*K355,2)</f>
        <v>0</v>
      </c>
      <c r="BM355" s="164" t="s">
        <v>167</v>
      </c>
      <c r="BN355" s="164" t="s">
        <v>404</v>
      </c>
    </row>
    <row r="356" spans="2:66" s="259" customFormat="1" ht="16.5" customHeight="1" x14ac:dyDescent="0.35">
      <c r="B356" s="254"/>
      <c r="C356" s="412"/>
      <c r="D356" s="412"/>
      <c r="E356" s="256" t="s">
        <v>5</v>
      </c>
      <c r="F356" s="481" t="s">
        <v>405</v>
      </c>
      <c r="G356" s="482"/>
      <c r="H356" s="482"/>
      <c r="I356" s="482"/>
      <c r="J356" s="412"/>
      <c r="K356" s="257">
        <v>553.42999999999995</v>
      </c>
      <c r="L356" s="255"/>
      <c r="M356" s="255"/>
      <c r="N356" s="303"/>
      <c r="O356" s="303"/>
      <c r="P356" s="303"/>
      <c r="Q356" s="303"/>
      <c r="R356" s="303"/>
      <c r="S356" s="258"/>
      <c r="U356" s="260"/>
      <c r="V356" s="303"/>
      <c r="W356" s="303"/>
      <c r="X356" s="303"/>
      <c r="Y356" s="303"/>
      <c r="Z356" s="303"/>
      <c r="AA356" s="303"/>
      <c r="AB356" s="261"/>
      <c r="AU356" s="262" t="s">
        <v>169</v>
      </c>
      <c r="AV356" s="262" t="s">
        <v>112</v>
      </c>
      <c r="AW356" s="259" t="s">
        <v>112</v>
      </c>
      <c r="AX356" s="259" t="s">
        <v>30</v>
      </c>
      <c r="AY356" s="259" t="s">
        <v>72</v>
      </c>
      <c r="AZ356" s="262" t="s">
        <v>162</v>
      </c>
    </row>
    <row r="357" spans="2:66" s="268" customFormat="1" ht="16.5" customHeight="1" x14ac:dyDescent="0.35">
      <c r="B357" s="263"/>
      <c r="C357" s="413"/>
      <c r="D357" s="413"/>
      <c r="E357" s="265" t="s">
        <v>5</v>
      </c>
      <c r="F357" s="479" t="s">
        <v>170</v>
      </c>
      <c r="G357" s="480"/>
      <c r="H357" s="480"/>
      <c r="I357" s="480"/>
      <c r="J357" s="413"/>
      <c r="K357" s="266">
        <v>553.42999999999995</v>
      </c>
      <c r="L357" s="264"/>
      <c r="M357" s="264"/>
      <c r="N357" s="304"/>
      <c r="O357" s="304"/>
      <c r="P357" s="304"/>
      <c r="Q357" s="304"/>
      <c r="R357" s="304"/>
      <c r="S357" s="267"/>
      <c r="U357" s="269"/>
      <c r="V357" s="304"/>
      <c r="W357" s="304"/>
      <c r="X357" s="304"/>
      <c r="Y357" s="304"/>
      <c r="Z357" s="304"/>
      <c r="AA357" s="304"/>
      <c r="AB357" s="270"/>
      <c r="AU357" s="271" t="s">
        <v>169</v>
      </c>
      <c r="AV357" s="271" t="s">
        <v>112</v>
      </c>
      <c r="AW357" s="268" t="s">
        <v>167</v>
      </c>
      <c r="AX357" s="268" t="s">
        <v>30</v>
      </c>
      <c r="AY357" s="268" t="s">
        <v>78</v>
      </c>
      <c r="AZ357" s="271" t="s">
        <v>162</v>
      </c>
    </row>
    <row r="358" spans="2:66" s="173" customFormat="1" ht="38.25" customHeight="1" x14ac:dyDescent="0.35">
      <c r="B358" s="174"/>
      <c r="C358" s="245">
        <f>C355+1</f>
        <v>77</v>
      </c>
      <c r="D358" s="245" t="s">
        <v>163</v>
      </c>
      <c r="E358" s="246" t="s">
        <v>406</v>
      </c>
      <c r="F358" s="460" t="s">
        <v>407</v>
      </c>
      <c r="G358" s="460"/>
      <c r="H358" s="460"/>
      <c r="I358" s="460"/>
      <c r="J358" s="247" t="s">
        <v>235</v>
      </c>
      <c r="K358" s="248">
        <v>585</v>
      </c>
      <c r="L358" s="461"/>
      <c r="M358" s="461"/>
      <c r="N358" s="462">
        <f>ROUND(L358*K358,2)</f>
        <v>0</v>
      </c>
      <c r="O358" s="462"/>
      <c r="P358" s="462"/>
      <c r="Q358" s="462"/>
      <c r="R358" s="315" t="s">
        <v>1422</v>
      </c>
      <c r="S358" s="177"/>
      <c r="U358" s="249" t="s">
        <v>5</v>
      </c>
      <c r="V358" s="250" t="s">
        <v>37</v>
      </c>
      <c r="W358" s="251">
        <v>0</v>
      </c>
      <c r="X358" s="251">
        <f>W358*K358</f>
        <v>0</v>
      </c>
      <c r="Y358" s="251">
        <v>0</v>
      </c>
      <c r="Z358" s="251">
        <f>Y358*K358</f>
        <v>0</v>
      </c>
      <c r="AA358" s="251">
        <v>0</v>
      </c>
      <c r="AB358" s="252">
        <f>AA358*K358</f>
        <v>0</v>
      </c>
      <c r="AS358" s="164" t="s">
        <v>167</v>
      </c>
      <c r="AU358" s="164" t="s">
        <v>163</v>
      </c>
      <c r="AV358" s="164" t="s">
        <v>112</v>
      </c>
      <c r="AZ358" s="164" t="s">
        <v>162</v>
      </c>
      <c r="BF358" s="253">
        <f>IF(V358="základní",N358,0)</f>
        <v>0</v>
      </c>
      <c r="BG358" s="253">
        <f>IF(V358="snížená",N358,0)</f>
        <v>0</v>
      </c>
      <c r="BH358" s="253">
        <f>IF(V358="zákl. přenesená",N358,0)</f>
        <v>0</v>
      </c>
      <c r="BI358" s="253">
        <f>IF(V358="sníž. přenesená",N358,0)</f>
        <v>0</v>
      </c>
      <c r="BJ358" s="253">
        <f>IF(V358="nulová",N358,0)</f>
        <v>0</v>
      </c>
      <c r="BK358" s="164" t="s">
        <v>78</v>
      </c>
      <c r="BL358" s="253">
        <f>ROUND(L358*K358,2)</f>
        <v>0</v>
      </c>
      <c r="BM358" s="164" t="s">
        <v>167</v>
      </c>
      <c r="BN358" s="164" t="s">
        <v>408</v>
      </c>
    </row>
    <row r="359" spans="2:66" s="173" customFormat="1" ht="25.5" customHeight="1" x14ac:dyDescent="0.35">
      <c r="B359" s="174"/>
      <c r="C359" s="279">
        <f t="shared" si="4"/>
        <v>78</v>
      </c>
      <c r="D359" s="279" t="s">
        <v>240</v>
      </c>
      <c r="E359" s="280" t="s">
        <v>409</v>
      </c>
      <c r="F359" s="471" t="s">
        <v>410</v>
      </c>
      <c r="G359" s="471"/>
      <c r="H359" s="471"/>
      <c r="I359" s="471"/>
      <c r="J359" s="281" t="s">
        <v>235</v>
      </c>
      <c r="K359" s="282">
        <v>614.25</v>
      </c>
      <c r="L359" s="469"/>
      <c r="M359" s="469"/>
      <c r="N359" s="495">
        <f>ROUND(L359*K359,2)</f>
        <v>0</v>
      </c>
      <c r="O359" s="462"/>
      <c r="P359" s="462"/>
      <c r="Q359" s="462"/>
      <c r="R359" s="315" t="s">
        <v>1422</v>
      </c>
      <c r="S359" s="177"/>
      <c r="U359" s="249" t="s">
        <v>5</v>
      </c>
      <c r="V359" s="250" t="s">
        <v>37</v>
      </c>
      <c r="W359" s="251">
        <v>0</v>
      </c>
      <c r="X359" s="251">
        <f>W359*K359</f>
        <v>0</v>
      </c>
      <c r="Y359" s="251">
        <v>0</v>
      </c>
      <c r="Z359" s="251">
        <f>Y359*K359</f>
        <v>0</v>
      </c>
      <c r="AA359" s="251">
        <v>0</v>
      </c>
      <c r="AB359" s="252">
        <f>AA359*K359</f>
        <v>0</v>
      </c>
      <c r="AS359" s="164" t="s">
        <v>179</v>
      </c>
      <c r="AU359" s="164" t="s">
        <v>240</v>
      </c>
      <c r="AV359" s="164" t="s">
        <v>112</v>
      </c>
      <c r="AZ359" s="164" t="s">
        <v>162</v>
      </c>
      <c r="BF359" s="253">
        <f>IF(V359="základní",N359,0)</f>
        <v>0</v>
      </c>
      <c r="BG359" s="253">
        <f>IF(V359="snížená",N359,0)</f>
        <v>0</v>
      </c>
      <c r="BH359" s="253">
        <f>IF(V359="zákl. přenesená",N359,0)</f>
        <v>0</v>
      </c>
      <c r="BI359" s="253">
        <f>IF(V359="sníž. přenesená",N359,0)</f>
        <v>0</v>
      </c>
      <c r="BJ359" s="253">
        <f>IF(V359="nulová",N359,0)</f>
        <v>0</v>
      </c>
      <c r="BK359" s="164" t="s">
        <v>78</v>
      </c>
      <c r="BL359" s="253">
        <f>ROUND(L359*K359,2)</f>
        <v>0</v>
      </c>
      <c r="BM359" s="164" t="s">
        <v>167</v>
      </c>
      <c r="BN359" s="164" t="s">
        <v>411</v>
      </c>
    </row>
    <row r="360" spans="2:66" s="173" customFormat="1" ht="38.25" customHeight="1" x14ac:dyDescent="0.35">
      <c r="B360" s="174"/>
      <c r="C360" s="245">
        <f t="shared" si="4"/>
        <v>79</v>
      </c>
      <c r="D360" s="245" t="s">
        <v>163</v>
      </c>
      <c r="E360" s="246" t="s">
        <v>412</v>
      </c>
      <c r="F360" s="460" t="s">
        <v>413</v>
      </c>
      <c r="G360" s="460"/>
      <c r="H360" s="460"/>
      <c r="I360" s="460"/>
      <c r="J360" s="247" t="s">
        <v>235</v>
      </c>
      <c r="K360" s="248">
        <v>147.97999999999999</v>
      </c>
      <c r="L360" s="461"/>
      <c r="M360" s="461"/>
      <c r="N360" s="462">
        <f>ROUND(L360*K360,2)</f>
        <v>0</v>
      </c>
      <c r="O360" s="462"/>
      <c r="P360" s="462"/>
      <c r="Q360" s="462"/>
      <c r="R360" s="315" t="s">
        <v>1422</v>
      </c>
      <c r="S360" s="177"/>
      <c r="U360" s="249" t="s">
        <v>5</v>
      </c>
      <c r="V360" s="250" t="s">
        <v>37</v>
      </c>
      <c r="W360" s="251">
        <v>0</v>
      </c>
      <c r="X360" s="251">
        <f>W360*K360</f>
        <v>0</v>
      </c>
      <c r="Y360" s="251">
        <v>0</v>
      </c>
      <c r="Z360" s="251">
        <f>Y360*K360</f>
        <v>0</v>
      </c>
      <c r="AA360" s="251">
        <v>0</v>
      </c>
      <c r="AB360" s="252">
        <f>AA360*K360</f>
        <v>0</v>
      </c>
      <c r="AS360" s="164" t="s">
        <v>167</v>
      </c>
      <c r="AU360" s="164" t="s">
        <v>163</v>
      </c>
      <c r="AV360" s="164" t="s">
        <v>112</v>
      </c>
      <c r="AZ360" s="164" t="s">
        <v>162</v>
      </c>
      <c r="BF360" s="253">
        <f>IF(V360="základní",N360,0)</f>
        <v>0</v>
      </c>
      <c r="BG360" s="253">
        <f>IF(V360="snížená",N360,0)</f>
        <v>0</v>
      </c>
      <c r="BH360" s="253">
        <f>IF(V360="zákl. přenesená",N360,0)</f>
        <v>0</v>
      </c>
      <c r="BI360" s="253">
        <f>IF(V360="sníž. přenesená",N360,0)</f>
        <v>0</v>
      </c>
      <c r="BJ360" s="253">
        <f>IF(V360="nulová",N360,0)</f>
        <v>0</v>
      </c>
      <c r="BK360" s="164" t="s">
        <v>78</v>
      </c>
      <c r="BL360" s="253">
        <f>ROUND(L360*K360,2)</f>
        <v>0</v>
      </c>
      <c r="BM360" s="164" t="s">
        <v>167</v>
      </c>
      <c r="BN360" s="164" t="s">
        <v>414</v>
      </c>
    </row>
    <row r="361" spans="2:66" s="173" customFormat="1" ht="25.5" customHeight="1" x14ac:dyDescent="0.35">
      <c r="B361" s="174"/>
      <c r="C361" s="279">
        <f t="shared" si="4"/>
        <v>80</v>
      </c>
      <c r="D361" s="279" t="s">
        <v>240</v>
      </c>
      <c r="E361" s="280" t="s">
        <v>415</v>
      </c>
      <c r="F361" s="471" t="s">
        <v>416</v>
      </c>
      <c r="G361" s="471"/>
      <c r="H361" s="471"/>
      <c r="I361" s="471"/>
      <c r="J361" s="281" t="s">
        <v>235</v>
      </c>
      <c r="K361" s="282">
        <v>155.37899999999999</v>
      </c>
      <c r="L361" s="469"/>
      <c r="M361" s="469"/>
      <c r="N361" s="495">
        <f>ROUND(L361*K361,2)</f>
        <v>0</v>
      </c>
      <c r="O361" s="462"/>
      <c r="P361" s="462"/>
      <c r="Q361" s="462"/>
      <c r="R361" s="315" t="s">
        <v>1422</v>
      </c>
      <c r="S361" s="177"/>
      <c r="U361" s="249" t="s">
        <v>5</v>
      </c>
      <c r="V361" s="250" t="s">
        <v>37</v>
      </c>
      <c r="W361" s="251">
        <v>0</v>
      </c>
      <c r="X361" s="251">
        <f>W361*K361</f>
        <v>0</v>
      </c>
      <c r="Y361" s="251">
        <v>0</v>
      </c>
      <c r="Z361" s="251">
        <f>Y361*K361</f>
        <v>0</v>
      </c>
      <c r="AA361" s="251">
        <v>0</v>
      </c>
      <c r="AB361" s="252">
        <f>AA361*K361</f>
        <v>0</v>
      </c>
      <c r="AS361" s="164" t="s">
        <v>179</v>
      </c>
      <c r="AU361" s="164" t="s">
        <v>240</v>
      </c>
      <c r="AV361" s="164" t="s">
        <v>112</v>
      </c>
      <c r="AZ361" s="164" t="s">
        <v>162</v>
      </c>
      <c r="BF361" s="253">
        <f>IF(V361="základní",N361,0)</f>
        <v>0</v>
      </c>
      <c r="BG361" s="253">
        <f>IF(V361="snížená",N361,0)</f>
        <v>0</v>
      </c>
      <c r="BH361" s="253">
        <f>IF(V361="zákl. přenesená",N361,0)</f>
        <v>0</v>
      </c>
      <c r="BI361" s="253">
        <f>IF(V361="sníž. přenesená",N361,0)</f>
        <v>0</v>
      </c>
      <c r="BJ361" s="253">
        <f>IF(V361="nulová",N361,0)</f>
        <v>0</v>
      </c>
      <c r="BK361" s="164" t="s">
        <v>78</v>
      </c>
      <c r="BL361" s="253">
        <f>ROUND(L361*K361,2)</f>
        <v>0</v>
      </c>
      <c r="BM361" s="164" t="s">
        <v>167</v>
      </c>
      <c r="BN361" s="164" t="s">
        <v>417</v>
      </c>
    </row>
    <row r="362" spans="2:66" s="173" customFormat="1" ht="38.25" customHeight="1" x14ac:dyDescent="0.35">
      <c r="B362" s="174"/>
      <c r="C362" s="245">
        <f t="shared" si="4"/>
        <v>81</v>
      </c>
      <c r="D362" s="245" t="s">
        <v>163</v>
      </c>
      <c r="E362" s="246" t="s">
        <v>418</v>
      </c>
      <c r="F362" s="460" t="s">
        <v>419</v>
      </c>
      <c r="G362" s="460"/>
      <c r="H362" s="460"/>
      <c r="I362" s="460"/>
      <c r="J362" s="247" t="s">
        <v>227</v>
      </c>
      <c r="K362" s="248">
        <v>553.42999999999995</v>
      </c>
      <c r="L362" s="461"/>
      <c r="M362" s="461"/>
      <c r="N362" s="462">
        <f>ROUND(L362*K362,2)</f>
        <v>0</v>
      </c>
      <c r="O362" s="462"/>
      <c r="P362" s="462"/>
      <c r="Q362" s="462"/>
      <c r="R362" s="313" t="s">
        <v>1416</v>
      </c>
      <c r="S362" s="177"/>
      <c r="U362" s="249" t="s">
        <v>5</v>
      </c>
      <c r="V362" s="250" t="s">
        <v>37</v>
      </c>
      <c r="W362" s="251">
        <v>0</v>
      </c>
      <c r="X362" s="251">
        <f>W362*K362</f>
        <v>0</v>
      </c>
      <c r="Y362" s="251">
        <v>0</v>
      </c>
      <c r="Z362" s="251">
        <f>Y362*K362</f>
        <v>0</v>
      </c>
      <c r="AA362" s="251">
        <v>0</v>
      </c>
      <c r="AB362" s="252">
        <f>AA362*K362</f>
        <v>0</v>
      </c>
      <c r="AS362" s="164" t="s">
        <v>167</v>
      </c>
      <c r="AU362" s="164" t="s">
        <v>163</v>
      </c>
      <c r="AV362" s="164" t="s">
        <v>112</v>
      </c>
      <c r="AZ362" s="164" t="s">
        <v>162</v>
      </c>
      <c r="BF362" s="253">
        <f>IF(V362="základní",N362,0)</f>
        <v>0</v>
      </c>
      <c r="BG362" s="253">
        <f>IF(V362="snížená",N362,0)</f>
        <v>0</v>
      </c>
      <c r="BH362" s="253">
        <f>IF(V362="zákl. přenesená",N362,0)</f>
        <v>0</v>
      </c>
      <c r="BI362" s="253">
        <f>IF(V362="sníž. přenesená",N362,0)</f>
        <v>0</v>
      </c>
      <c r="BJ362" s="253">
        <f>IF(V362="nulová",N362,0)</f>
        <v>0</v>
      </c>
      <c r="BK362" s="164" t="s">
        <v>78</v>
      </c>
      <c r="BL362" s="253">
        <f>ROUND(L362*K362,2)</f>
        <v>0</v>
      </c>
      <c r="BM362" s="164" t="s">
        <v>167</v>
      </c>
      <c r="BN362" s="164" t="s">
        <v>420</v>
      </c>
    </row>
    <row r="363" spans="2:66" s="259" customFormat="1" ht="16.5" customHeight="1" x14ac:dyDescent="0.35">
      <c r="B363" s="254"/>
      <c r="C363" s="412"/>
      <c r="D363" s="412"/>
      <c r="E363" s="256" t="s">
        <v>5</v>
      </c>
      <c r="F363" s="481" t="s">
        <v>421</v>
      </c>
      <c r="G363" s="482"/>
      <c r="H363" s="482"/>
      <c r="I363" s="482"/>
      <c r="J363" s="412"/>
      <c r="K363" s="257">
        <v>553.42999999999995</v>
      </c>
      <c r="L363" s="255"/>
      <c r="M363" s="255"/>
      <c r="N363" s="303"/>
      <c r="O363" s="303"/>
      <c r="P363" s="303"/>
      <c r="Q363" s="303"/>
      <c r="R363" s="303"/>
      <c r="S363" s="258"/>
      <c r="U363" s="260"/>
      <c r="V363" s="303"/>
      <c r="W363" s="303"/>
      <c r="X363" s="303"/>
      <c r="Y363" s="303"/>
      <c r="Z363" s="303"/>
      <c r="AA363" s="303"/>
      <c r="AB363" s="261"/>
      <c r="AU363" s="262" t="s">
        <v>169</v>
      </c>
      <c r="AV363" s="262" t="s">
        <v>112</v>
      </c>
      <c r="AW363" s="259" t="s">
        <v>112</v>
      </c>
      <c r="AX363" s="259" t="s">
        <v>30</v>
      </c>
      <c r="AY363" s="259" t="s">
        <v>72</v>
      </c>
      <c r="AZ363" s="262" t="s">
        <v>162</v>
      </c>
    </row>
    <row r="364" spans="2:66" s="268" customFormat="1" ht="16.5" customHeight="1" x14ac:dyDescent="0.35">
      <c r="B364" s="263"/>
      <c r="C364" s="413"/>
      <c r="D364" s="413"/>
      <c r="E364" s="265" t="s">
        <v>5</v>
      </c>
      <c r="F364" s="479" t="s">
        <v>170</v>
      </c>
      <c r="G364" s="480"/>
      <c r="H364" s="480"/>
      <c r="I364" s="480"/>
      <c r="J364" s="413"/>
      <c r="K364" s="266">
        <v>553.42999999999995</v>
      </c>
      <c r="L364" s="264"/>
      <c r="M364" s="264"/>
      <c r="N364" s="304"/>
      <c r="O364" s="304"/>
      <c r="P364" s="304"/>
      <c r="Q364" s="304"/>
      <c r="R364" s="304"/>
      <c r="S364" s="267"/>
      <c r="U364" s="269"/>
      <c r="V364" s="304"/>
      <c r="W364" s="304"/>
      <c r="X364" s="304"/>
      <c r="Y364" s="304"/>
      <c r="Z364" s="304"/>
      <c r="AA364" s="304"/>
      <c r="AB364" s="270"/>
      <c r="AU364" s="271" t="s">
        <v>169</v>
      </c>
      <c r="AV364" s="271" t="s">
        <v>112</v>
      </c>
      <c r="AW364" s="268" t="s">
        <v>167</v>
      </c>
      <c r="AX364" s="268" t="s">
        <v>30</v>
      </c>
      <c r="AY364" s="268" t="s">
        <v>78</v>
      </c>
      <c r="AZ364" s="271" t="s">
        <v>162</v>
      </c>
    </row>
    <row r="365" spans="2:66" s="173" customFormat="1" ht="25.5" customHeight="1" x14ac:dyDescent="0.35">
      <c r="B365" s="174"/>
      <c r="C365" s="279">
        <f>C362+1</f>
        <v>82</v>
      </c>
      <c r="D365" s="279" t="s">
        <v>240</v>
      </c>
      <c r="E365" s="280" t="s">
        <v>422</v>
      </c>
      <c r="F365" s="471" t="s">
        <v>423</v>
      </c>
      <c r="G365" s="471"/>
      <c r="H365" s="471"/>
      <c r="I365" s="471"/>
      <c r="J365" s="281" t="s">
        <v>227</v>
      </c>
      <c r="K365" s="282">
        <v>553.42999999999995</v>
      </c>
      <c r="L365" s="469"/>
      <c r="M365" s="469"/>
      <c r="N365" s="495">
        <f>ROUND(L365*K365,2)</f>
        <v>0</v>
      </c>
      <c r="O365" s="462"/>
      <c r="P365" s="462"/>
      <c r="Q365" s="462"/>
      <c r="R365" s="315" t="s">
        <v>1417</v>
      </c>
      <c r="S365" s="177"/>
      <c r="U365" s="249" t="s">
        <v>5</v>
      </c>
      <c r="V365" s="250" t="s">
        <v>37</v>
      </c>
      <c r="W365" s="251">
        <v>0</v>
      </c>
      <c r="X365" s="251">
        <f>W365*K365</f>
        <v>0</v>
      </c>
      <c r="Y365" s="251">
        <v>0</v>
      </c>
      <c r="Z365" s="251">
        <f>Y365*K365</f>
        <v>0</v>
      </c>
      <c r="AA365" s="251">
        <v>0</v>
      </c>
      <c r="AB365" s="252">
        <f>AA365*K365</f>
        <v>0</v>
      </c>
      <c r="AS365" s="164" t="s">
        <v>179</v>
      </c>
      <c r="AU365" s="164" t="s">
        <v>240</v>
      </c>
      <c r="AV365" s="164" t="s">
        <v>112</v>
      </c>
      <c r="AZ365" s="164" t="s">
        <v>162</v>
      </c>
      <c r="BF365" s="253">
        <f>IF(V365="základní",N365,0)</f>
        <v>0</v>
      </c>
      <c r="BG365" s="253">
        <f>IF(V365="snížená",N365,0)</f>
        <v>0</v>
      </c>
      <c r="BH365" s="253">
        <f>IF(V365="zákl. přenesená",N365,0)</f>
        <v>0</v>
      </c>
      <c r="BI365" s="253">
        <f>IF(V365="sníž. přenesená",N365,0)</f>
        <v>0</v>
      </c>
      <c r="BJ365" s="253">
        <f>IF(V365="nulová",N365,0)</f>
        <v>0</v>
      </c>
      <c r="BK365" s="164" t="s">
        <v>78</v>
      </c>
      <c r="BL365" s="253">
        <f>ROUND(L365*K365,2)</f>
        <v>0</v>
      </c>
      <c r="BM365" s="164" t="s">
        <v>167</v>
      </c>
      <c r="BN365" s="164" t="s">
        <v>424</v>
      </c>
    </row>
    <row r="366" spans="2:66" s="173" customFormat="1" ht="38.25" customHeight="1" x14ac:dyDescent="0.35">
      <c r="B366" s="174"/>
      <c r="C366" s="245">
        <f t="shared" si="4"/>
        <v>83</v>
      </c>
      <c r="D366" s="245" t="s">
        <v>163</v>
      </c>
      <c r="E366" s="246" t="s">
        <v>425</v>
      </c>
      <c r="F366" s="460" t="s">
        <v>426</v>
      </c>
      <c r="G366" s="460"/>
      <c r="H366" s="460"/>
      <c r="I366" s="460"/>
      <c r="J366" s="247" t="s">
        <v>227</v>
      </c>
      <c r="K366" s="248">
        <v>553.42999999999995</v>
      </c>
      <c r="L366" s="461"/>
      <c r="M366" s="461"/>
      <c r="N366" s="462">
        <f>ROUND(L366*K366,2)</f>
        <v>0</v>
      </c>
      <c r="O366" s="462"/>
      <c r="P366" s="462"/>
      <c r="Q366" s="462"/>
      <c r="R366" s="315" t="s">
        <v>1417</v>
      </c>
      <c r="S366" s="177"/>
      <c r="U366" s="249" t="s">
        <v>5</v>
      </c>
      <c r="V366" s="250" t="s">
        <v>37</v>
      </c>
      <c r="W366" s="251">
        <v>0</v>
      </c>
      <c r="X366" s="251">
        <f>W366*K366</f>
        <v>0</v>
      </c>
      <c r="Y366" s="251">
        <v>0</v>
      </c>
      <c r="Z366" s="251">
        <f>Y366*K366</f>
        <v>0</v>
      </c>
      <c r="AA366" s="251">
        <v>0</v>
      </c>
      <c r="AB366" s="252">
        <f>AA366*K366</f>
        <v>0</v>
      </c>
      <c r="AS366" s="164" t="s">
        <v>167</v>
      </c>
      <c r="AU366" s="164" t="s">
        <v>163</v>
      </c>
      <c r="AV366" s="164" t="s">
        <v>112</v>
      </c>
      <c r="AZ366" s="164" t="s">
        <v>162</v>
      </c>
      <c r="BF366" s="253">
        <f>IF(V366="základní",N366,0)</f>
        <v>0</v>
      </c>
      <c r="BG366" s="253">
        <f>IF(V366="snížená",N366,0)</f>
        <v>0</v>
      </c>
      <c r="BH366" s="253">
        <f>IF(V366="zákl. přenesená",N366,0)</f>
        <v>0</v>
      </c>
      <c r="BI366" s="253">
        <f>IF(V366="sníž. přenesená",N366,0)</f>
        <v>0</v>
      </c>
      <c r="BJ366" s="253">
        <f>IF(V366="nulová",N366,0)</f>
        <v>0</v>
      </c>
      <c r="BK366" s="164" t="s">
        <v>78</v>
      </c>
      <c r="BL366" s="253">
        <f>ROUND(L366*K366,2)</f>
        <v>0</v>
      </c>
      <c r="BM366" s="164" t="s">
        <v>167</v>
      </c>
      <c r="BN366" s="164" t="s">
        <v>427</v>
      </c>
    </row>
    <row r="367" spans="2:66" s="173" customFormat="1" ht="25.5" customHeight="1" x14ac:dyDescent="0.35">
      <c r="B367" s="174"/>
      <c r="C367" s="245">
        <f t="shared" si="4"/>
        <v>84</v>
      </c>
      <c r="D367" s="245" t="s">
        <v>163</v>
      </c>
      <c r="E367" s="246" t="s">
        <v>428</v>
      </c>
      <c r="F367" s="460" t="s">
        <v>429</v>
      </c>
      <c r="G367" s="460"/>
      <c r="H367" s="460"/>
      <c r="I367" s="460"/>
      <c r="J367" s="247" t="s">
        <v>227</v>
      </c>
      <c r="K367" s="248">
        <v>147.97999999999999</v>
      </c>
      <c r="L367" s="461"/>
      <c r="M367" s="461"/>
      <c r="N367" s="462">
        <f>ROUND(L367*K367,2)</f>
        <v>0</v>
      </c>
      <c r="O367" s="462"/>
      <c r="P367" s="462"/>
      <c r="Q367" s="462"/>
      <c r="R367" s="315" t="s">
        <v>1422</v>
      </c>
      <c r="S367" s="177"/>
      <c r="U367" s="249" t="s">
        <v>5</v>
      </c>
      <c r="V367" s="250" t="s">
        <v>37</v>
      </c>
      <c r="W367" s="251">
        <v>0</v>
      </c>
      <c r="X367" s="251">
        <f>W367*K367</f>
        <v>0</v>
      </c>
      <c r="Y367" s="251">
        <v>0</v>
      </c>
      <c r="Z367" s="251">
        <f>Y367*K367</f>
        <v>0</v>
      </c>
      <c r="AA367" s="251">
        <v>0</v>
      </c>
      <c r="AB367" s="252">
        <f>AA367*K367</f>
        <v>0</v>
      </c>
      <c r="AS367" s="164" t="s">
        <v>167</v>
      </c>
      <c r="AU367" s="164" t="s">
        <v>163</v>
      </c>
      <c r="AV367" s="164" t="s">
        <v>112</v>
      </c>
      <c r="AZ367" s="164" t="s">
        <v>162</v>
      </c>
      <c r="BF367" s="253">
        <f>IF(V367="základní",N367,0)</f>
        <v>0</v>
      </c>
      <c r="BG367" s="253">
        <f>IF(V367="snížená",N367,0)</f>
        <v>0</v>
      </c>
      <c r="BH367" s="253">
        <f>IF(V367="zákl. přenesená",N367,0)</f>
        <v>0</v>
      </c>
      <c r="BI367" s="253">
        <f>IF(V367="sníž. přenesená",N367,0)</f>
        <v>0</v>
      </c>
      <c r="BJ367" s="253">
        <f>IF(V367="nulová",N367,0)</f>
        <v>0</v>
      </c>
      <c r="BK367" s="164" t="s">
        <v>78</v>
      </c>
      <c r="BL367" s="253">
        <f>ROUND(L367*K367,2)</f>
        <v>0</v>
      </c>
      <c r="BM367" s="164" t="s">
        <v>167</v>
      </c>
      <c r="BN367" s="164" t="s">
        <v>430</v>
      </c>
    </row>
    <row r="368" spans="2:66" s="275" customFormat="1" ht="16.5" customHeight="1" x14ac:dyDescent="0.35">
      <c r="B368" s="272"/>
      <c r="C368" s="414"/>
      <c r="D368" s="414"/>
      <c r="E368" s="415" t="s">
        <v>5</v>
      </c>
      <c r="F368" s="491" t="s">
        <v>431</v>
      </c>
      <c r="G368" s="492"/>
      <c r="H368" s="492"/>
      <c r="I368" s="492"/>
      <c r="J368" s="414"/>
      <c r="K368" s="415" t="s">
        <v>5</v>
      </c>
      <c r="L368" s="273"/>
      <c r="M368" s="273"/>
      <c r="N368" s="306"/>
      <c r="O368" s="306"/>
      <c r="P368" s="306"/>
      <c r="Q368" s="306"/>
      <c r="R368" s="306"/>
      <c r="S368" s="274"/>
      <c r="U368" s="276"/>
      <c r="V368" s="306"/>
      <c r="W368" s="306"/>
      <c r="X368" s="306"/>
      <c r="Y368" s="306"/>
      <c r="Z368" s="306"/>
      <c r="AA368" s="306"/>
      <c r="AB368" s="277"/>
      <c r="AU368" s="278" t="s">
        <v>169</v>
      </c>
      <c r="AV368" s="278" t="s">
        <v>112</v>
      </c>
      <c r="AW368" s="275" t="s">
        <v>78</v>
      </c>
      <c r="AX368" s="275" t="s">
        <v>30</v>
      </c>
      <c r="AY368" s="275" t="s">
        <v>72</v>
      </c>
      <c r="AZ368" s="278" t="s">
        <v>162</v>
      </c>
    </row>
    <row r="369" spans="2:66" s="259" customFormat="1" ht="16.5" customHeight="1" x14ac:dyDescent="0.35">
      <c r="B369" s="254"/>
      <c r="C369" s="412"/>
      <c r="D369" s="412"/>
      <c r="E369" s="256" t="s">
        <v>5</v>
      </c>
      <c r="F369" s="477" t="s">
        <v>432</v>
      </c>
      <c r="G369" s="478"/>
      <c r="H369" s="478"/>
      <c r="I369" s="478"/>
      <c r="J369" s="412"/>
      <c r="K369" s="257">
        <v>147.97999999999999</v>
      </c>
      <c r="L369" s="255"/>
      <c r="M369" s="255"/>
      <c r="N369" s="303"/>
      <c r="O369" s="303"/>
      <c r="P369" s="303"/>
      <c r="Q369" s="303"/>
      <c r="R369" s="303"/>
      <c r="S369" s="258"/>
      <c r="U369" s="260"/>
      <c r="V369" s="303"/>
      <c r="W369" s="303"/>
      <c r="X369" s="303"/>
      <c r="Y369" s="303"/>
      <c r="Z369" s="303"/>
      <c r="AA369" s="303"/>
      <c r="AB369" s="261"/>
      <c r="AU369" s="262" t="s">
        <v>169</v>
      </c>
      <c r="AV369" s="262" t="s">
        <v>112</v>
      </c>
      <c r="AW369" s="259" t="s">
        <v>112</v>
      </c>
      <c r="AX369" s="259" t="s">
        <v>30</v>
      </c>
      <c r="AY369" s="259" t="s">
        <v>72</v>
      </c>
      <c r="AZ369" s="262" t="s">
        <v>162</v>
      </c>
    </row>
    <row r="370" spans="2:66" s="268" customFormat="1" ht="16.5" customHeight="1" x14ac:dyDescent="0.35">
      <c r="B370" s="263"/>
      <c r="C370" s="413"/>
      <c r="D370" s="413"/>
      <c r="E370" s="265" t="s">
        <v>5</v>
      </c>
      <c r="F370" s="479" t="s">
        <v>170</v>
      </c>
      <c r="G370" s="480"/>
      <c r="H370" s="480"/>
      <c r="I370" s="480"/>
      <c r="J370" s="413"/>
      <c r="K370" s="266">
        <v>147.97999999999999</v>
      </c>
      <c r="L370" s="264"/>
      <c r="M370" s="264"/>
      <c r="N370" s="304"/>
      <c r="O370" s="304"/>
      <c r="P370" s="304"/>
      <c r="Q370" s="304"/>
      <c r="R370" s="304"/>
      <c r="S370" s="267"/>
      <c r="U370" s="269"/>
      <c r="V370" s="304"/>
      <c r="W370" s="304"/>
      <c r="X370" s="304"/>
      <c r="Y370" s="304"/>
      <c r="Z370" s="304"/>
      <c r="AA370" s="304"/>
      <c r="AB370" s="270"/>
      <c r="AU370" s="271" t="s">
        <v>169</v>
      </c>
      <c r="AV370" s="271" t="s">
        <v>112</v>
      </c>
      <c r="AW370" s="268" t="s">
        <v>167</v>
      </c>
      <c r="AX370" s="268" t="s">
        <v>30</v>
      </c>
      <c r="AY370" s="268" t="s">
        <v>78</v>
      </c>
      <c r="AZ370" s="271" t="s">
        <v>162</v>
      </c>
    </row>
    <row r="371" spans="2:66" s="173" customFormat="1" ht="25.5" customHeight="1" x14ac:dyDescent="0.35">
      <c r="B371" s="174"/>
      <c r="C371" s="245">
        <f>C367+1</f>
        <v>85</v>
      </c>
      <c r="D371" s="245" t="s">
        <v>163</v>
      </c>
      <c r="E371" s="246" t="s">
        <v>433</v>
      </c>
      <c r="F371" s="460" t="s">
        <v>434</v>
      </c>
      <c r="G371" s="460"/>
      <c r="H371" s="460"/>
      <c r="I371" s="460"/>
      <c r="J371" s="247" t="s">
        <v>227</v>
      </c>
      <c r="K371" s="248">
        <v>553.42999999999995</v>
      </c>
      <c r="L371" s="461"/>
      <c r="M371" s="461"/>
      <c r="N371" s="462">
        <f>ROUND(L371*K371,2)</f>
        <v>0</v>
      </c>
      <c r="O371" s="462"/>
      <c r="P371" s="462"/>
      <c r="Q371" s="462"/>
      <c r="R371" s="315" t="s">
        <v>1422</v>
      </c>
      <c r="S371" s="177"/>
      <c r="U371" s="249" t="s">
        <v>5</v>
      </c>
      <c r="V371" s="250" t="s">
        <v>37</v>
      </c>
      <c r="W371" s="251">
        <v>0</v>
      </c>
      <c r="X371" s="251">
        <f>W371*K371</f>
        <v>0</v>
      </c>
      <c r="Y371" s="251">
        <v>0</v>
      </c>
      <c r="Z371" s="251">
        <f>Y371*K371</f>
        <v>0</v>
      </c>
      <c r="AA371" s="251">
        <v>0</v>
      </c>
      <c r="AB371" s="252">
        <f>AA371*K371</f>
        <v>0</v>
      </c>
      <c r="AS371" s="164" t="s">
        <v>167</v>
      </c>
      <c r="AU371" s="164" t="s">
        <v>163</v>
      </c>
      <c r="AV371" s="164" t="s">
        <v>112</v>
      </c>
      <c r="AZ371" s="164" t="s">
        <v>162</v>
      </c>
      <c r="BF371" s="253">
        <f>IF(V371="základní",N371,0)</f>
        <v>0</v>
      </c>
      <c r="BG371" s="253">
        <f>IF(V371="snížená",N371,0)</f>
        <v>0</v>
      </c>
      <c r="BH371" s="253">
        <f>IF(V371="zákl. přenesená",N371,0)</f>
        <v>0</v>
      </c>
      <c r="BI371" s="253">
        <f>IF(V371="sníž. přenesená",N371,0)</f>
        <v>0</v>
      </c>
      <c r="BJ371" s="253">
        <f>IF(V371="nulová",N371,0)</f>
        <v>0</v>
      </c>
      <c r="BK371" s="164" t="s">
        <v>78</v>
      </c>
      <c r="BL371" s="253">
        <f>ROUND(L371*K371,2)</f>
        <v>0</v>
      </c>
      <c r="BM371" s="164" t="s">
        <v>167</v>
      </c>
      <c r="BN371" s="164" t="s">
        <v>435</v>
      </c>
    </row>
    <row r="372" spans="2:66" s="173" customFormat="1" ht="38.25" customHeight="1" x14ac:dyDescent="0.35">
      <c r="B372" s="174"/>
      <c r="C372" s="245">
        <f t="shared" si="4"/>
        <v>86</v>
      </c>
      <c r="D372" s="245" t="s">
        <v>163</v>
      </c>
      <c r="E372" s="246" t="s">
        <v>436</v>
      </c>
      <c r="F372" s="460" t="s">
        <v>437</v>
      </c>
      <c r="G372" s="460"/>
      <c r="H372" s="460"/>
      <c r="I372" s="460"/>
      <c r="J372" s="247" t="s">
        <v>166</v>
      </c>
      <c r="K372" s="248">
        <v>5.2850000000000001</v>
      </c>
      <c r="L372" s="461"/>
      <c r="M372" s="461"/>
      <c r="N372" s="462">
        <f>ROUND(L372*K372,2)</f>
        <v>0</v>
      </c>
      <c r="O372" s="462"/>
      <c r="P372" s="462"/>
      <c r="Q372" s="462"/>
      <c r="R372" s="313" t="s">
        <v>1418</v>
      </c>
      <c r="S372" s="177"/>
      <c r="U372" s="249" t="s">
        <v>5</v>
      </c>
      <c r="V372" s="250" t="s">
        <v>37</v>
      </c>
      <c r="W372" s="251">
        <v>3.2130000000000001</v>
      </c>
      <c r="X372" s="251">
        <f>W372*K372</f>
        <v>16.980705</v>
      </c>
      <c r="Y372" s="251">
        <v>2.45329</v>
      </c>
      <c r="Z372" s="251">
        <f>Y372*K372</f>
        <v>12.96563765</v>
      </c>
      <c r="AA372" s="251">
        <v>0</v>
      </c>
      <c r="AB372" s="252">
        <f>AA372*K372</f>
        <v>0</v>
      </c>
      <c r="AS372" s="164" t="s">
        <v>167</v>
      </c>
      <c r="AU372" s="164" t="s">
        <v>163</v>
      </c>
      <c r="AV372" s="164" t="s">
        <v>112</v>
      </c>
      <c r="AZ372" s="164" t="s">
        <v>162</v>
      </c>
      <c r="BF372" s="253">
        <f>IF(V372="základní",N372,0)</f>
        <v>0</v>
      </c>
      <c r="BG372" s="253">
        <f>IF(V372="snížená",N372,0)</f>
        <v>0</v>
      </c>
      <c r="BH372" s="253">
        <f>IF(V372="zákl. přenesená",N372,0)</f>
        <v>0</v>
      </c>
      <c r="BI372" s="253">
        <f>IF(V372="sníž. přenesená",N372,0)</f>
        <v>0</v>
      </c>
      <c r="BJ372" s="253">
        <f>IF(V372="nulová",N372,0)</f>
        <v>0</v>
      </c>
      <c r="BK372" s="164" t="s">
        <v>78</v>
      </c>
      <c r="BL372" s="253">
        <f>ROUND(L372*K372,2)</f>
        <v>0</v>
      </c>
      <c r="BM372" s="164" t="s">
        <v>167</v>
      </c>
      <c r="BN372" s="164" t="s">
        <v>438</v>
      </c>
    </row>
    <row r="373" spans="2:66" s="259" customFormat="1" ht="16.5" customHeight="1" x14ac:dyDescent="0.35">
      <c r="B373" s="254"/>
      <c r="C373" s="412"/>
      <c r="D373" s="412"/>
      <c r="E373" s="256" t="s">
        <v>5</v>
      </c>
      <c r="F373" s="481" t="s">
        <v>439</v>
      </c>
      <c r="G373" s="482"/>
      <c r="H373" s="482"/>
      <c r="I373" s="482"/>
      <c r="J373" s="412"/>
      <c r="K373" s="257">
        <v>5.2850000000000001</v>
      </c>
      <c r="L373" s="255"/>
      <c r="M373" s="255"/>
      <c r="N373" s="303"/>
      <c r="O373" s="303"/>
      <c r="P373" s="303"/>
      <c r="Q373" s="303"/>
      <c r="R373" s="303"/>
      <c r="S373" s="258"/>
      <c r="U373" s="260"/>
      <c r="V373" s="303"/>
      <c r="W373" s="303"/>
      <c r="X373" s="303"/>
      <c r="Y373" s="303"/>
      <c r="Z373" s="303"/>
      <c r="AA373" s="303"/>
      <c r="AB373" s="261"/>
      <c r="AU373" s="262" t="s">
        <v>169</v>
      </c>
      <c r="AV373" s="262" t="s">
        <v>112</v>
      </c>
      <c r="AW373" s="259" t="s">
        <v>112</v>
      </c>
      <c r="AX373" s="259" t="s">
        <v>30</v>
      </c>
      <c r="AY373" s="259" t="s">
        <v>72</v>
      </c>
      <c r="AZ373" s="262" t="s">
        <v>162</v>
      </c>
    </row>
    <row r="374" spans="2:66" s="268" customFormat="1" ht="16.5" customHeight="1" x14ac:dyDescent="0.35">
      <c r="B374" s="263"/>
      <c r="C374" s="413"/>
      <c r="D374" s="413"/>
      <c r="E374" s="265" t="s">
        <v>5</v>
      </c>
      <c r="F374" s="479" t="s">
        <v>170</v>
      </c>
      <c r="G374" s="480"/>
      <c r="H374" s="480"/>
      <c r="I374" s="480"/>
      <c r="J374" s="413"/>
      <c r="K374" s="266">
        <v>5.2850000000000001</v>
      </c>
      <c r="L374" s="264"/>
      <c r="M374" s="264"/>
      <c r="N374" s="304"/>
      <c r="O374" s="304"/>
      <c r="P374" s="304"/>
      <c r="Q374" s="304"/>
      <c r="R374" s="304"/>
      <c r="S374" s="267"/>
      <c r="U374" s="269"/>
      <c r="V374" s="304"/>
      <c r="W374" s="304"/>
      <c r="X374" s="304"/>
      <c r="Y374" s="304"/>
      <c r="Z374" s="304"/>
      <c r="AA374" s="304"/>
      <c r="AB374" s="270"/>
      <c r="AU374" s="271" t="s">
        <v>169</v>
      </c>
      <c r="AV374" s="271" t="s">
        <v>112</v>
      </c>
      <c r="AW374" s="268" t="s">
        <v>167</v>
      </c>
      <c r="AX374" s="268" t="s">
        <v>30</v>
      </c>
      <c r="AY374" s="268" t="s">
        <v>78</v>
      </c>
      <c r="AZ374" s="271" t="s">
        <v>162</v>
      </c>
    </row>
    <row r="375" spans="2:66" s="173" customFormat="1" ht="51" customHeight="1" x14ac:dyDescent="0.35">
      <c r="B375" s="174"/>
      <c r="C375" s="245">
        <f>C372+1</f>
        <v>87</v>
      </c>
      <c r="D375" s="245" t="s">
        <v>163</v>
      </c>
      <c r="E375" s="246" t="s">
        <v>440</v>
      </c>
      <c r="F375" s="460" t="s">
        <v>441</v>
      </c>
      <c r="G375" s="460"/>
      <c r="H375" s="460"/>
      <c r="I375" s="460"/>
      <c r="J375" s="247" t="s">
        <v>166</v>
      </c>
      <c r="K375" s="248">
        <v>21.106000000000002</v>
      </c>
      <c r="L375" s="461"/>
      <c r="M375" s="461"/>
      <c r="N375" s="462">
        <f>ROUND(L375*K375,2)</f>
        <v>0</v>
      </c>
      <c r="O375" s="462"/>
      <c r="P375" s="462"/>
      <c r="Q375" s="462"/>
      <c r="R375" s="313" t="s">
        <v>1418</v>
      </c>
      <c r="S375" s="177"/>
      <c r="U375" s="249" t="s">
        <v>5</v>
      </c>
      <c r="V375" s="250" t="s">
        <v>37</v>
      </c>
      <c r="W375" s="251">
        <v>0</v>
      </c>
      <c r="X375" s="251">
        <f>W375*K375</f>
        <v>0</v>
      </c>
      <c r="Y375" s="251">
        <v>0</v>
      </c>
      <c r="Z375" s="251">
        <f>Y375*K375</f>
        <v>0</v>
      </c>
      <c r="AA375" s="251">
        <v>0</v>
      </c>
      <c r="AB375" s="252">
        <f>AA375*K375</f>
        <v>0</v>
      </c>
      <c r="AS375" s="164" t="s">
        <v>167</v>
      </c>
      <c r="AU375" s="164" t="s">
        <v>163</v>
      </c>
      <c r="AV375" s="164" t="s">
        <v>112</v>
      </c>
      <c r="AZ375" s="164" t="s">
        <v>162</v>
      </c>
      <c r="BF375" s="253">
        <f>IF(V375="základní",N375,0)</f>
        <v>0</v>
      </c>
      <c r="BG375" s="253">
        <f>IF(V375="snížená",N375,0)</f>
        <v>0</v>
      </c>
      <c r="BH375" s="253">
        <f>IF(V375="zákl. přenesená",N375,0)</f>
        <v>0</v>
      </c>
      <c r="BI375" s="253">
        <f>IF(V375="sníž. přenesená",N375,0)</f>
        <v>0</v>
      </c>
      <c r="BJ375" s="253">
        <f>IF(V375="nulová",N375,0)</f>
        <v>0</v>
      </c>
      <c r="BK375" s="164" t="s">
        <v>78</v>
      </c>
      <c r="BL375" s="253">
        <f>ROUND(L375*K375,2)</f>
        <v>0</v>
      </c>
      <c r="BM375" s="164" t="s">
        <v>167</v>
      </c>
      <c r="BN375" s="164" t="s">
        <v>442</v>
      </c>
    </row>
    <row r="376" spans="2:66" s="275" customFormat="1" ht="16.5" customHeight="1" x14ac:dyDescent="0.35">
      <c r="B376" s="272"/>
      <c r="C376" s="414"/>
      <c r="D376" s="414"/>
      <c r="E376" s="415" t="s">
        <v>5</v>
      </c>
      <c r="F376" s="491" t="s">
        <v>443</v>
      </c>
      <c r="G376" s="492"/>
      <c r="H376" s="492"/>
      <c r="I376" s="492"/>
      <c r="J376" s="414"/>
      <c r="K376" s="415" t="s">
        <v>5</v>
      </c>
      <c r="L376" s="273"/>
      <c r="M376" s="273"/>
      <c r="N376" s="306"/>
      <c r="O376" s="306"/>
      <c r="P376" s="306"/>
      <c r="Q376" s="306"/>
      <c r="R376" s="306"/>
      <c r="S376" s="274"/>
      <c r="U376" s="276"/>
      <c r="V376" s="306"/>
      <c r="W376" s="306"/>
      <c r="X376" s="306"/>
      <c r="Y376" s="306"/>
      <c r="Z376" s="306"/>
      <c r="AA376" s="306"/>
      <c r="AB376" s="277"/>
      <c r="AU376" s="278" t="s">
        <v>169</v>
      </c>
      <c r="AV376" s="278" t="s">
        <v>112</v>
      </c>
      <c r="AW376" s="275" t="s">
        <v>78</v>
      </c>
      <c r="AX376" s="275" t="s">
        <v>30</v>
      </c>
      <c r="AY376" s="275" t="s">
        <v>72</v>
      </c>
      <c r="AZ376" s="278" t="s">
        <v>162</v>
      </c>
    </row>
    <row r="377" spans="2:66" s="259" customFormat="1" ht="16.5" customHeight="1" x14ac:dyDescent="0.35">
      <c r="B377" s="254"/>
      <c r="C377" s="412"/>
      <c r="D377" s="412"/>
      <c r="E377" s="256" t="s">
        <v>5</v>
      </c>
      <c r="F377" s="477" t="s">
        <v>444</v>
      </c>
      <c r="G377" s="478"/>
      <c r="H377" s="478"/>
      <c r="I377" s="478"/>
      <c r="J377" s="412"/>
      <c r="K377" s="257">
        <v>9.2739999999999991</v>
      </c>
      <c r="L377" s="255"/>
      <c r="M377" s="255"/>
      <c r="N377" s="303"/>
      <c r="O377" s="303"/>
      <c r="P377" s="303"/>
      <c r="Q377" s="303"/>
      <c r="R377" s="303"/>
      <c r="S377" s="258"/>
      <c r="U377" s="260"/>
      <c r="V377" s="303"/>
      <c r="W377" s="303"/>
      <c r="X377" s="303"/>
      <c r="Y377" s="303"/>
      <c r="Z377" s="303"/>
      <c r="AA377" s="303"/>
      <c r="AB377" s="261"/>
      <c r="AU377" s="262" t="s">
        <v>169</v>
      </c>
      <c r="AV377" s="262" t="s">
        <v>112</v>
      </c>
      <c r="AW377" s="259" t="s">
        <v>112</v>
      </c>
      <c r="AX377" s="259" t="s">
        <v>30</v>
      </c>
      <c r="AY377" s="259" t="s">
        <v>72</v>
      </c>
      <c r="AZ377" s="262" t="s">
        <v>162</v>
      </c>
    </row>
    <row r="378" spans="2:66" s="275" customFormat="1" ht="16.5" customHeight="1" x14ac:dyDescent="0.35">
      <c r="B378" s="272"/>
      <c r="C378" s="414"/>
      <c r="D378" s="414"/>
      <c r="E378" s="415" t="s">
        <v>5</v>
      </c>
      <c r="F378" s="493" t="s">
        <v>445</v>
      </c>
      <c r="G378" s="494"/>
      <c r="H378" s="494"/>
      <c r="I378" s="494"/>
      <c r="J378" s="414"/>
      <c r="K378" s="415" t="s">
        <v>5</v>
      </c>
      <c r="L378" s="273"/>
      <c r="M378" s="273"/>
      <c r="N378" s="306"/>
      <c r="O378" s="306"/>
      <c r="P378" s="306"/>
      <c r="Q378" s="306"/>
      <c r="R378" s="306"/>
      <c r="S378" s="274"/>
      <c r="U378" s="276"/>
      <c r="V378" s="306"/>
      <c r="W378" s="306"/>
      <c r="X378" s="306"/>
      <c r="Y378" s="306"/>
      <c r="Z378" s="306"/>
      <c r="AA378" s="306"/>
      <c r="AB378" s="277"/>
      <c r="AU378" s="278" t="s">
        <v>169</v>
      </c>
      <c r="AV378" s="278" t="s">
        <v>112</v>
      </c>
      <c r="AW378" s="275" t="s">
        <v>78</v>
      </c>
      <c r="AX378" s="275" t="s">
        <v>30</v>
      </c>
      <c r="AY378" s="275" t="s">
        <v>72</v>
      </c>
      <c r="AZ378" s="278" t="s">
        <v>162</v>
      </c>
    </row>
    <row r="379" spans="2:66" s="259" customFormat="1" ht="16.5" customHeight="1" x14ac:dyDescent="0.35">
      <c r="B379" s="254"/>
      <c r="C379" s="412"/>
      <c r="D379" s="412"/>
      <c r="E379" s="256" t="s">
        <v>5</v>
      </c>
      <c r="F379" s="477" t="s">
        <v>446</v>
      </c>
      <c r="G379" s="478"/>
      <c r="H379" s="478"/>
      <c r="I379" s="478"/>
      <c r="J379" s="412"/>
      <c r="K379" s="257">
        <v>11.832000000000001</v>
      </c>
      <c r="L379" s="255"/>
      <c r="M379" s="255"/>
      <c r="N379" s="303"/>
      <c r="O379" s="303"/>
      <c r="P379" s="303"/>
      <c r="Q379" s="303"/>
      <c r="R379" s="303"/>
      <c r="S379" s="258"/>
      <c r="U379" s="260"/>
      <c r="V379" s="303"/>
      <c r="W379" s="303"/>
      <c r="X379" s="303"/>
      <c r="Y379" s="303"/>
      <c r="Z379" s="303"/>
      <c r="AA379" s="303"/>
      <c r="AB379" s="261"/>
      <c r="AU379" s="262" t="s">
        <v>169</v>
      </c>
      <c r="AV379" s="262" t="s">
        <v>112</v>
      </c>
      <c r="AW379" s="259" t="s">
        <v>112</v>
      </c>
      <c r="AX379" s="259" t="s">
        <v>30</v>
      </c>
      <c r="AY379" s="259" t="s">
        <v>72</v>
      </c>
      <c r="AZ379" s="262" t="s">
        <v>162</v>
      </c>
    </row>
    <row r="380" spans="2:66" s="268" customFormat="1" ht="16.5" customHeight="1" x14ac:dyDescent="0.35">
      <c r="B380" s="263"/>
      <c r="C380" s="413"/>
      <c r="D380" s="413"/>
      <c r="E380" s="265" t="s">
        <v>5</v>
      </c>
      <c r="F380" s="479" t="s">
        <v>170</v>
      </c>
      <c r="G380" s="480"/>
      <c r="H380" s="480"/>
      <c r="I380" s="480"/>
      <c r="J380" s="413"/>
      <c r="K380" s="266">
        <v>21.106000000000002</v>
      </c>
      <c r="L380" s="264"/>
      <c r="M380" s="264"/>
      <c r="N380" s="304"/>
      <c r="O380" s="304"/>
      <c r="P380" s="304"/>
      <c r="Q380" s="304"/>
      <c r="R380" s="304"/>
      <c r="S380" s="267"/>
      <c r="U380" s="269"/>
      <c r="V380" s="304"/>
      <c r="W380" s="304"/>
      <c r="X380" s="304"/>
      <c r="Y380" s="304"/>
      <c r="Z380" s="304"/>
      <c r="AA380" s="304"/>
      <c r="AB380" s="270"/>
      <c r="AU380" s="271" t="s">
        <v>169</v>
      </c>
      <c r="AV380" s="271" t="s">
        <v>112</v>
      </c>
      <c r="AW380" s="268" t="s">
        <v>167</v>
      </c>
      <c r="AX380" s="268" t="s">
        <v>30</v>
      </c>
      <c r="AY380" s="268" t="s">
        <v>78</v>
      </c>
      <c r="AZ380" s="271" t="s">
        <v>162</v>
      </c>
    </row>
    <row r="381" spans="2:66" s="173" customFormat="1" ht="25.5" customHeight="1" x14ac:dyDescent="0.35">
      <c r="B381" s="174"/>
      <c r="C381" s="245">
        <f>C375+1</f>
        <v>88</v>
      </c>
      <c r="D381" s="245" t="s">
        <v>163</v>
      </c>
      <c r="E381" s="246" t="s">
        <v>447</v>
      </c>
      <c r="F381" s="460" t="s">
        <v>448</v>
      </c>
      <c r="G381" s="460"/>
      <c r="H381" s="460"/>
      <c r="I381" s="460"/>
      <c r="J381" s="247" t="s">
        <v>166</v>
      </c>
      <c r="K381" s="248">
        <v>5.2850000000000001</v>
      </c>
      <c r="L381" s="461"/>
      <c r="M381" s="461"/>
      <c r="N381" s="462">
        <f>ROUND(L381*K381,2)</f>
        <v>0</v>
      </c>
      <c r="O381" s="462"/>
      <c r="P381" s="462"/>
      <c r="Q381" s="462"/>
      <c r="R381" s="315" t="s">
        <v>1422</v>
      </c>
      <c r="S381" s="177"/>
      <c r="U381" s="249" t="s">
        <v>5</v>
      </c>
      <c r="V381" s="250" t="s">
        <v>37</v>
      </c>
      <c r="W381" s="251">
        <v>2.7</v>
      </c>
      <c r="X381" s="251">
        <f>W381*K381</f>
        <v>14.269500000000001</v>
      </c>
      <c r="Y381" s="251">
        <v>0</v>
      </c>
      <c r="Z381" s="251">
        <f>Y381*K381</f>
        <v>0</v>
      </c>
      <c r="AA381" s="251">
        <v>0</v>
      </c>
      <c r="AB381" s="252">
        <f>AA381*K381</f>
        <v>0</v>
      </c>
      <c r="AS381" s="164" t="s">
        <v>167</v>
      </c>
      <c r="AU381" s="164" t="s">
        <v>163</v>
      </c>
      <c r="AV381" s="164" t="s">
        <v>112</v>
      </c>
      <c r="AZ381" s="164" t="s">
        <v>162</v>
      </c>
      <c r="BF381" s="253">
        <f>IF(V381="základní",N381,0)</f>
        <v>0</v>
      </c>
      <c r="BG381" s="253">
        <f>IF(V381="snížená",N381,0)</f>
        <v>0</v>
      </c>
      <c r="BH381" s="253">
        <f>IF(V381="zákl. přenesená",N381,0)</f>
        <v>0</v>
      </c>
      <c r="BI381" s="253">
        <f>IF(V381="sníž. přenesená",N381,0)</f>
        <v>0</v>
      </c>
      <c r="BJ381" s="253">
        <f>IF(V381="nulová",N381,0)</f>
        <v>0</v>
      </c>
      <c r="BK381" s="164" t="s">
        <v>78</v>
      </c>
      <c r="BL381" s="253">
        <f>ROUND(L381*K381,2)</f>
        <v>0</v>
      </c>
      <c r="BM381" s="164" t="s">
        <v>167</v>
      </c>
      <c r="BN381" s="164" t="s">
        <v>449</v>
      </c>
    </row>
    <row r="382" spans="2:66" s="173" customFormat="1" ht="25.5" customHeight="1" x14ac:dyDescent="0.35">
      <c r="B382" s="174"/>
      <c r="C382" s="245">
        <f t="shared" si="4"/>
        <v>89</v>
      </c>
      <c r="D382" s="245" t="s">
        <v>163</v>
      </c>
      <c r="E382" s="246" t="s">
        <v>450</v>
      </c>
      <c r="F382" s="460" t="s">
        <v>451</v>
      </c>
      <c r="G382" s="460"/>
      <c r="H382" s="460"/>
      <c r="I382" s="460"/>
      <c r="J382" s="247" t="s">
        <v>166</v>
      </c>
      <c r="K382" s="248">
        <v>21.106000000000002</v>
      </c>
      <c r="L382" s="461"/>
      <c r="M382" s="461"/>
      <c r="N382" s="462">
        <f>ROUND(L382*K382,2)</f>
        <v>0</v>
      </c>
      <c r="O382" s="462"/>
      <c r="P382" s="462"/>
      <c r="Q382" s="462"/>
      <c r="R382" s="315" t="s">
        <v>1422</v>
      </c>
      <c r="S382" s="177"/>
      <c r="U382" s="249" t="s">
        <v>5</v>
      </c>
      <c r="V382" s="250" t="s">
        <v>37</v>
      </c>
      <c r="W382" s="251">
        <v>0</v>
      </c>
      <c r="X382" s="251">
        <f>W382*K382</f>
        <v>0</v>
      </c>
      <c r="Y382" s="251">
        <v>0</v>
      </c>
      <c r="Z382" s="251">
        <f>Y382*K382</f>
        <v>0</v>
      </c>
      <c r="AA382" s="251">
        <v>0</v>
      </c>
      <c r="AB382" s="252">
        <f>AA382*K382</f>
        <v>0</v>
      </c>
      <c r="AS382" s="164" t="s">
        <v>167</v>
      </c>
      <c r="AU382" s="164" t="s">
        <v>163</v>
      </c>
      <c r="AV382" s="164" t="s">
        <v>112</v>
      </c>
      <c r="AZ382" s="164" t="s">
        <v>162</v>
      </c>
      <c r="BF382" s="253">
        <f>IF(V382="základní",N382,0)</f>
        <v>0</v>
      </c>
      <c r="BG382" s="253">
        <f>IF(V382="snížená",N382,0)</f>
        <v>0</v>
      </c>
      <c r="BH382" s="253">
        <f>IF(V382="zákl. přenesená",N382,0)</f>
        <v>0</v>
      </c>
      <c r="BI382" s="253">
        <f>IF(V382="sníž. přenesená",N382,0)</f>
        <v>0</v>
      </c>
      <c r="BJ382" s="253">
        <f>IF(V382="nulová",N382,0)</f>
        <v>0</v>
      </c>
      <c r="BK382" s="164" t="s">
        <v>78</v>
      </c>
      <c r="BL382" s="253">
        <f>ROUND(L382*K382,2)</f>
        <v>0</v>
      </c>
      <c r="BM382" s="164" t="s">
        <v>167</v>
      </c>
      <c r="BN382" s="164" t="s">
        <v>452</v>
      </c>
    </row>
    <row r="383" spans="2:66" s="173" customFormat="1" ht="38.25" customHeight="1" x14ac:dyDescent="0.35">
      <c r="B383" s="174"/>
      <c r="C383" s="245">
        <f t="shared" si="4"/>
        <v>90</v>
      </c>
      <c r="D383" s="245" t="s">
        <v>163</v>
      </c>
      <c r="E383" s="246" t="s">
        <v>453</v>
      </c>
      <c r="F383" s="460" t="s">
        <v>454</v>
      </c>
      <c r="G383" s="460"/>
      <c r="H383" s="460"/>
      <c r="I383" s="460"/>
      <c r="J383" s="247" t="s">
        <v>166</v>
      </c>
      <c r="K383" s="248">
        <v>21.106000000000002</v>
      </c>
      <c r="L383" s="461"/>
      <c r="M383" s="461"/>
      <c r="N383" s="462">
        <f>ROUND(L383*K383,2)</f>
        <v>0</v>
      </c>
      <c r="O383" s="462"/>
      <c r="P383" s="462"/>
      <c r="Q383" s="462"/>
      <c r="R383" s="315" t="s">
        <v>1422</v>
      </c>
      <c r="S383" s="177"/>
      <c r="U383" s="249" t="s">
        <v>5</v>
      </c>
      <c r="V383" s="250" t="s">
        <v>37</v>
      </c>
      <c r="W383" s="251">
        <v>0</v>
      </c>
      <c r="X383" s="251">
        <f>W383*K383</f>
        <v>0</v>
      </c>
      <c r="Y383" s="251">
        <v>0</v>
      </c>
      <c r="Z383" s="251">
        <f>Y383*K383</f>
        <v>0</v>
      </c>
      <c r="AA383" s="251">
        <v>0</v>
      </c>
      <c r="AB383" s="252">
        <f>AA383*K383</f>
        <v>0</v>
      </c>
      <c r="AS383" s="164" t="s">
        <v>167</v>
      </c>
      <c r="AU383" s="164" t="s">
        <v>163</v>
      </c>
      <c r="AV383" s="164" t="s">
        <v>112</v>
      </c>
      <c r="AZ383" s="164" t="s">
        <v>162</v>
      </c>
      <c r="BF383" s="253">
        <f>IF(V383="základní",N383,0)</f>
        <v>0</v>
      </c>
      <c r="BG383" s="253">
        <f>IF(V383="snížená",N383,0)</f>
        <v>0</v>
      </c>
      <c r="BH383" s="253">
        <f>IF(V383="zákl. přenesená",N383,0)</f>
        <v>0</v>
      </c>
      <c r="BI383" s="253">
        <f>IF(V383="sníž. přenesená",N383,0)</f>
        <v>0</v>
      </c>
      <c r="BJ383" s="253">
        <f>IF(V383="nulová",N383,0)</f>
        <v>0</v>
      </c>
      <c r="BK383" s="164" t="s">
        <v>78</v>
      </c>
      <c r="BL383" s="253">
        <f>ROUND(L383*K383,2)</f>
        <v>0</v>
      </c>
      <c r="BM383" s="164" t="s">
        <v>167</v>
      </c>
      <c r="BN383" s="164" t="s">
        <v>455</v>
      </c>
    </row>
    <row r="384" spans="2:66" s="173" customFormat="1" ht="38.25" customHeight="1" x14ac:dyDescent="0.35">
      <c r="B384" s="174"/>
      <c r="C384" s="245">
        <f t="shared" si="4"/>
        <v>91</v>
      </c>
      <c r="D384" s="245" t="s">
        <v>163</v>
      </c>
      <c r="E384" s="246" t="s">
        <v>456</v>
      </c>
      <c r="F384" s="460" t="s">
        <v>457</v>
      </c>
      <c r="G384" s="460"/>
      <c r="H384" s="460"/>
      <c r="I384" s="460"/>
      <c r="J384" s="247" t="s">
        <v>166</v>
      </c>
      <c r="K384" s="248">
        <v>14.558999999999999</v>
      </c>
      <c r="L384" s="461"/>
      <c r="M384" s="461"/>
      <c r="N384" s="462">
        <f>ROUND(L384*K384,2)</f>
        <v>0</v>
      </c>
      <c r="O384" s="462"/>
      <c r="P384" s="462"/>
      <c r="Q384" s="462"/>
      <c r="R384" s="313" t="s">
        <v>1418</v>
      </c>
      <c r="S384" s="177"/>
      <c r="U384" s="249" t="s">
        <v>5</v>
      </c>
      <c r="V384" s="250" t="s">
        <v>37</v>
      </c>
      <c r="W384" s="251">
        <v>0</v>
      </c>
      <c r="X384" s="251">
        <f>W384*K384</f>
        <v>0</v>
      </c>
      <c r="Y384" s="251">
        <v>0</v>
      </c>
      <c r="Z384" s="251">
        <f>Y384*K384</f>
        <v>0</v>
      </c>
      <c r="AA384" s="251">
        <v>0</v>
      </c>
      <c r="AB384" s="252">
        <f>AA384*K384</f>
        <v>0</v>
      </c>
      <c r="AS384" s="164" t="s">
        <v>167</v>
      </c>
      <c r="AU384" s="164" t="s">
        <v>163</v>
      </c>
      <c r="AV384" s="164" t="s">
        <v>112</v>
      </c>
      <c r="AZ384" s="164" t="s">
        <v>162</v>
      </c>
      <c r="BF384" s="253">
        <f>IF(V384="základní",N384,0)</f>
        <v>0</v>
      </c>
      <c r="BG384" s="253">
        <f>IF(V384="snížená",N384,0)</f>
        <v>0</v>
      </c>
      <c r="BH384" s="253">
        <f>IF(V384="zákl. přenesená",N384,0)</f>
        <v>0</v>
      </c>
      <c r="BI384" s="253">
        <f>IF(V384="sníž. přenesená",N384,0)</f>
        <v>0</v>
      </c>
      <c r="BJ384" s="253">
        <f>IF(V384="nulová",N384,0)</f>
        <v>0</v>
      </c>
      <c r="BK384" s="164" t="s">
        <v>78</v>
      </c>
      <c r="BL384" s="253">
        <f>ROUND(L384*K384,2)</f>
        <v>0</v>
      </c>
      <c r="BM384" s="164" t="s">
        <v>167</v>
      </c>
      <c r="BN384" s="164" t="s">
        <v>458</v>
      </c>
    </row>
    <row r="385" spans="2:66" s="275" customFormat="1" ht="16.5" customHeight="1" x14ac:dyDescent="0.35">
      <c r="B385" s="272"/>
      <c r="C385" s="414"/>
      <c r="D385" s="414"/>
      <c r="E385" s="415" t="s">
        <v>5</v>
      </c>
      <c r="F385" s="491" t="s">
        <v>443</v>
      </c>
      <c r="G385" s="492"/>
      <c r="H385" s="492"/>
      <c r="I385" s="492"/>
      <c r="J385" s="414"/>
      <c r="K385" s="415" t="s">
        <v>5</v>
      </c>
      <c r="L385" s="273"/>
      <c r="M385" s="273"/>
      <c r="N385" s="306"/>
      <c r="O385" s="306"/>
      <c r="P385" s="306"/>
      <c r="Q385" s="306"/>
      <c r="R385" s="306"/>
      <c r="S385" s="274"/>
      <c r="U385" s="276"/>
      <c r="V385" s="306"/>
      <c r="W385" s="306"/>
      <c r="X385" s="306"/>
      <c r="Y385" s="306"/>
      <c r="Z385" s="306"/>
      <c r="AA385" s="306"/>
      <c r="AB385" s="277"/>
      <c r="AU385" s="278" t="s">
        <v>169</v>
      </c>
      <c r="AV385" s="278" t="s">
        <v>112</v>
      </c>
      <c r="AW385" s="275" t="s">
        <v>78</v>
      </c>
      <c r="AX385" s="275" t="s">
        <v>30</v>
      </c>
      <c r="AY385" s="275" t="s">
        <v>72</v>
      </c>
      <c r="AZ385" s="278" t="s">
        <v>162</v>
      </c>
    </row>
    <row r="386" spans="2:66" s="259" customFormat="1" ht="16.5" customHeight="1" x14ac:dyDescent="0.35">
      <c r="B386" s="254"/>
      <c r="C386" s="412"/>
      <c r="D386" s="412"/>
      <c r="E386" s="256" t="s">
        <v>5</v>
      </c>
      <c r="F386" s="477" t="s">
        <v>444</v>
      </c>
      <c r="G386" s="478"/>
      <c r="H386" s="478"/>
      <c r="I386" s="478"/>
      <c r="J386" s="412"/>
      <c r="K386" s="257">
        <v>9.2739999999999991</v>
      </c>
      <c r="L386" s="255"/>
      <c r="M386" s="255"/>
      <c r="N386" s="303"/>
      <c r="O386" s="303"/>
      <c r="P386" s="303"/>
      <c r="Q386" s="303"/>
      <c r="R386" s="303"/>
      <c r="S386" s="258"/>
      <c r="U386" s="260"/>
      <c r="V386" s="303"/>
      <c r="W386" s="303"/>
      <c r="X386" s="303"/>
      <c r="Y386" s="303"/>
      <c r="Z386" s="303"/>
      <c r="AA386" s="303"/>
      <c r="AB386" s="261"/>
      <c r="AU386" s="262" t="s">
        <v>169</v>
      </c>
      <c r="AV386" s="262" t="s">
        <v>112</v>
      </c>
      <c r="AW386" s="259" t="s">
        <v>112</v>
      </c>
      <c r="AX386" s="259" t="s">
        <v>30</v>
      </c>
      <c r="AY386" s="259" t="s">
        <v>72</v>
      </c>
      <c r="AZ386" s="262" t="s">
        <v>162</v>
      </c>
    </row>
    <row r="387" spans="2:66" s="275" customFormat="1" ht="16.5" customHeight="1" x14ac:dyDescent="0.35">
      <c r="B387" s="272"/>
      <c r="C387" s="414"/>
      <c r="D387" s="414"/>
      <c r="E387" s="415" t="s">
        <v>5</v>
      </c>
      <c r="F387" s="493" t="s">
        <v>445</v>
      </c>
      <c r="G387" s="494"/>
      <c r="H387" s="494"/>
      <c r="I387" s="494"/>
      <c r="J387" s="414"/>
      <c r="K387" s="415" t="s">
        <v>5</v>
      </c>
      <c r="L387" s="273"/>
      <c r="M387" s="273"/>
      <c r="N387" s="306"/>
      <c r="O387" s="306"/>
      <c r="P387" s="306"/>
      <c r="Q387" s="306"/>
      <c r="R387" s="306"/>
      <c r="S387" s="274"/>
      <c r="U387" s="276"/>
      <c r="V387" s="306"/>
      <c r="W387" s="306"/>
      <c r="X387" s="306"/>
      <c r="Y387" s="306"/>
      <c r="Z387" s="306"/>
      <c r="AA387" s="306"/>
      <c r="AB387" s="277"/>
      <c r="AU387" s="278" t="s">
        <v>169</v>
      </c>
      <c r="AV387" s="278" t="s">
        <v>112</v>
      </c>
      <c r="AW387" s="275" t="s">
        <v>78</v>
      </c>
      <c r="AX387" s="275" t="s">
        <v>30</v>
      </c>
      <c r="AY387" s="275" t="s">
        <v>72</v>
      </c>
      <c r="AZ387" s="278" t="s">
        <v>162</v>
      </c>
    </row>
    <row r="388" spans="2:66" s="259" customFormat="1" ht="16.5" customHeight="1" x14ac:dyDescent="0.35">
      <c r="B388" s="254"/>
      <c r="C388" s="412"/>
      <c r="D388" s="412"/>
      <c r="E388" s="256" t="s">
        <v>5</v>
      </c>
      <c r="F388" s="477" t="s">
        <v>459</v>
      </c>
      <c r="G388" s="478"/>
      <c r="H388" s="478"/>
      <c r="I388" s="478"/>
      <c r="J388" s="412"/>
      <c r="K388" s="257">
        <v>5.2850000000000001</v>
      </c>
      <c r="L388" s="255"/>
      <c r="M388" s="255"/>
      <c r="N388" s="303"/>
      <c r="O388" s="303"/>
      <c r="P388" s="303"/>
      <c r="Q388" s="303"/>
      <c r="R388" s="303"/>
      <c r="S388" s="258"/>
      <c r="U388" s="260"/>
      <c r="V388" s="303"/>
      <c r="W388" s="303"/>
      <c r="X388" s="303"/>
      <c r="Y388" s="303"/>
      <c r="Z388" s="303"/>
      <c r="AA388" s="303"/>
      <c r="AB388" s="261"/>
      <c r="AU388" s="262" t="s">
        <v>169</v>
      </c>
      <c r="AV388" s="262" t="s">
        <v>112</v>
      </c>
      <c r="AW388" s="259" t="s">
        <v>112</v>
      </c>
      <c r="AX388" s="259" t="s">
        <v>30</v>
      </c>
      <c r="AY388" s="259" t="s">
        <v>72</v>
      </c>
      <c r="AZ388" s="262" t="s">
        <v>162</v>
      </c>
    </row>
    <row r="389" spans="2:66" s="268" customFormat="1" ht="16.5" customHeight="1" x14ac:dyDescent="0.35">
      <c r="B389" s="263"/>
      <c r="C389" s="413"/>
      <c r="D389" s="413"/>
      <c r="E389" s="265" t="s">
        <v>5</v>
      </c>
      <c r="F389" s="479" t="s">
        <v>170</v>
      </c>
      <c r="G389" s="480"/>
      <c r="H389" s="480"/>
      <c r="I389" s="480"/>
      <c r="J389" s="413"/>
      <c r="K389" s="266">
        <v>14.558999999999999</v>
      </c>
      <c r="L389" s="264"/>
      <c r="M389" s="264"/>
      <c r="N389" s="304"/>
      <c r="O389" s="304"/>
      <c r="P389" s="304"/>
      <c r="Q389" s="304"/>
      <c r="R389" s="304"/>
      <c r="S389" s="267"/>
      <c r="U389" s="269"/>
      <c r="V389" s="304"/>
      <c r="W389" s="304"/>
      <c r="X389" s="304"/>
      <c r="Y389" s="304"/>
      <c r="Z389" s="304"/>
      <c r="AA389" s="304"/>
      <c r="AB389" s="270"/>
      <c r="AU389" s="271" t="s">
        <v>169</v>
      </c>
      <c r="AV389" s="271" t="s">
        <v>112</v>
      </c>
      <c r="AW389" s="268" t="s">
        <v>167</v>
      </c>
      <c r="AX389" s="268" t="s">
        <v>30</v>
      </c>
      <c r="AY389" s="268" t="s">
        <v>78</v>
      </c>
      <c r="AZ389" s="271" t="s">
        <v>162</v>
      </c>
    </row>
    <row r="390" spans="2:66" s="173" customFormat="1" ht="25.5" customHeight="1" x14ac:dyDescent="0.35">
      <c r="B390" s="174"/>
      <c r="C390" s="245">
        <f>C384+1</f>
        <v>92</v>
      </c>
      <c r="D390" s="245" t="s">
        <v>163</v>
      </c>
      <c r="E390" s="246" t="s">
        <v>460</v>
      </c>
      <c r="F390" s="460" t="s">
        <v>461</v>
      </c>
      <c r="G390" s="460"/>
      <c r="H390" s="460"/>
      <c r="I390" s="460"/>
      <c r="J390" s="247" t="s">
        <v>216</v>
      </c>
      <c r="K390" s="248">
        <v>0.94699999999999995</v>
      </c>
      <c r="L390" s="461"/>
      <c r="M390" s="461"/>
      <c r="N390" s="462">
        <f>ROUND(L390*K390,2)</f>
        <v>0</v>
      </c>
      <c r="O390" s="462"/>
      <c r="P390" s="462"/>
      <c r="Q390" s="462"/>
      <c r="R390" s="313" t="s">
        <v>1418</v>
      </c>
      <c r="S390" s="177"/>
      <c r="U390" s="249" t="s">
        <v>5</v>
      </c>
      <c r="V390" s="250" t="s">
        <v>37</v>
      </c>
      <c r="W390" s="251">
        <v>15.231</v>
      </c>
      <c r="X390" s="251">
        <f>W390*K390</f>
        <v>14.423756999999998</v>
      </c>
      <c r="Y390" s="251">
        <v>1.06277</v>
      </c>
      <c r="Z390" s="251">
        <f>Y390*K390</f>
        <v>1.0064431899999999</v>
      </c>
      <c r="AA390" s="251">
        <v>0</v>
      </c>
      <c r="AB390" s="252">
        <f>AA390*K390</f>
        <v>0</v>
      </c>
      <c r="AS390" s="164" t="s">
        <v>167</v>
      </c>
      <c r="AU390" s="164" t="s">
        <v>163</v>
      </c>
      <c r="AV390" s="164" t="s">
        <v>112</v>
      </c>
      <c r="AZ390" s="164" t="s">
        <v>162</v>
      </c>
      <c r="BF390" s="253">
        <f>IF(V390="základní",N390,0)</f>
        <v>0</v>
      </c>
      <c r="BG390" s="253">
        <f>IF(V390="snížená",N390,0)</f>
        <v>0</v>
      </c>
      <c r="BH390" s="253">
        <f>IF(V390="zákl. přenesená",N390,0)</f>
        <v>0</v>
      </c>
      <c r="BI390" s="253">
        <f>IF(V390="sníž. přenesená",N390,0)</f>
        <v>0</v>
      </c>
      <c r="BJ390" s="253">
        <f>IF(V390="nulová",N390,0)</f>
        <v>0</v>
      </c>
      <c r="BK390" s="164" t="s">
        <v>78</v>
      </c>
      <c r="BL390" s="253">
        <f>ROUND(L390*K390,2)</f>
        <v>0</v>
      </c>
      <c r="BM390" s="164" t="s">
        <v>167</v>
      </c>
      <c r="BN390" s="164" t="s">
        <v>462</v>
      </c>
    </row>
    <row r="391" spans="2:66" s="259" customFormat="1" ht="16.5" customHeight="1" x14ac:dyDescent="0.35">
      <c r="B391" s="254"/>
      <c r="C391" s="412"/>
      <c r="D391" s="412"/>
      <c r="E391" s="256" t="s">
        <v>5</v>
      </c>
      <c r="F391" s="481" t="s">
        <v>463</v>
      </c>
      <c r="G391" s="482"/>
      <c r="H391" s="482"/>
      <c r="I391" s="482"/>
      <c r="J391" s="412"/>
      <c r="K391" s="257">
        <v>0.94699999999999995</v>
      </c>
      <c r="L391" s="255"/>
      <c r="M391" s="255"/>
      <c r="N391" s="303"/>
      <c r="O391" s="303"/>
      <c r="P391" s="303"/>
      <c r="Q391" s="303"/>
      <c r="R391" s="303"/>
      <c r="S391" s="258"/>
      <c r="U391" s="260"/>
      <c r="V391" s="303"/>
      <c r="W391" s="303"/>
      <c r="X391" s="303"/>
      <c r="Y391" s="303"/>
      <c r="Z391" s="303"/>
      <c r="AA391" s="303"/>
      <c r="AB391" s="261"/>
      <c r="AU391" s="262" t="s">
        <v>169</v>
      </c>
      <c r="AV391" s="262" t="s">
        <v>112</v>
      </c>
      <c r="AW391" s="259" t="s">
        <v>112</v>
      </c>
      <c r="AX391" s="259" t="s">
        <v>30</v>
      </c>
      <c r="AY391" s="259" t="s">
        <v>72</v>
      </c>
      <c r="AZ391" s="262" t="s">
        <v>162</v>
      </c>
    </row>
    <row r="392" spans="2:66" s="268" customFormat="1" ht="16.5" customHeight="1" x14ac:dyDescent="0.35">
      <c r="B392" s="263"/>
      <c r="C392" s="413"/>
      <c r="D392" s="413"/>
      <c r="E392" s="265" t="s">
        <v>5</v>
      </c>
      <c r="F392" s="479" t="s">
        <v>170</v>
      </c>
      <c r="G392" s="480"/>
      <c r="H392" s="480"/>
      <c r="I392" s="480"/>
      <c r="J392" s="413"/>
      <c r="K392" s="266">
        <v>0.94699999999999995</v>
      </c>
      <c r="L392" s="264"/>
      <c r="M392" s="264"/>
      <c r="N392" s="304"/>
      <c r="O392" s="304"/>
      <c r="P392" s="304"/>
      <c r="Q392" s="304"/>
      <c r="R392" s="304"/>
      <c r="S392" s="267"/>
      <c r="U392" s="269"/>
      <c r="V392" s="304"/>
      <c r="W392" s="304"/>
      <c r="X392" s="304"/>
      <c r="Y392" s="304"/>
      <c r="Z392" s="304"/>
      <c r="AA392" s="304"/>
      <c r="AB392" s="270"/>
      <c r="AU392" s="271" t="s">
        <v>169</v>
      </c>
      <c r="AV392" s="271" t="s">
        <v>112</v>
      </c>
      <c r="AW392" s="268" t="s">
        <v>167</v>
      </c>
      <c r="AX392" s="268" t="s">
        <v>30</v>
      </c>
      <c r="AY392" s="268" t="s">
        <v>78</v>
      </c>
      <c r="AZ392" s="271" t="s">
        <v>162</v>
      </c>
    </row>
    <row r="393" spans="2:66" s="173" customFormat="1" ht="25.5" customHeight="1" x14ac:dyDescent="0.35">
      <c r="B393" s="174"/>
      <c r="C393" s="245">
        <f>C390+1</f>
        <v>93</v>
      </c>
      <c r="D393" s="245" t="s">
        <v>163</v>
      </c>
      <c r="E393" s="246" t="s">
        <v>464</v>
      </c>
      <c r="F393" s="460" t="s">
        <v>465</v>
      </c>
      <c r="G393" s="460"/>
      <c r="H393" s="460"/>
      <c r="I393" s="460"/>
      <c r="J393" s="247" t="s">
        <v>227</v>
      </c>
      <c r="K393" s="248">
        <v>75.06</v>
      </c>
      <c r="L393" s="461"/>
      <c r="M393" s="461"/>
      <c r="N393" s="462">
        <f>ROUND(L393*K393,2)</f>
        <v>0</v>
      </c>
      <c r="O393" s="462"/>
      <c r="P393" s="462"/>
      <c r="Q393" s="462"/>
      <c r="R393" s="313" t="s">
        <v>1418</v>
      </c>
      <c r="S393" s="177"/>
      <c r="U393" s="249" t="s">
        <v>5</v>
      </c>
      <c r="V393" s="250" t="s">
        <v>37</v>
      </c>
      <c r="W393" s="251">
        <v>0</v>
      </c>
      <c r="X393" s="251">
        <f>W393*K393</f>
        <v>0</v>
      </c>
      <c r="Y393" s="251">
        <v>0</v>
      </c>
      <c r="Z393" s="251">
        <f>Y393*K393</f>
        <v>0</v>
      </c>
      <c r="AA393" s="251">
        <v>0</v>
      </c>
      <c r="AB393" s="252">
        <f>AA393*K393</f>
        <v>0</v>
      </c>
      <c r="AS393" s="164" t="s">
        <v>167</v>
      </c>
      <c r="AU393" s="164" t="s">
        <v>163</v>
      </c>
      <c r="AV393" s="164" t="s">
        <v>112</v>
      </c>
      <c r="AZ393" s="164" t="s">
        <v>162</v>
      </c>
      <c r="BF393" s="253">
        <f>IF(V393="základní",N393,0)</f>
        <v>0</v>
      </c>
      <c r="BG393" s="253">
        <f>IF(V393="snížená",N393,0)</f>
        <v>0</v>
      </c>
      <c r="BH393" s="253">
        <f>IF(V393="zákl. přenesená",N393,0)</f>
        <v>0</v>
      </c>
      <c r="BI393" s="253">
        <f>IF(V393="sníž. přenesená",N393,0)</f>
        <v>0</v>
      </c>
      <c r="BJ393" s="253">
        <f>IF(V393="nulová",N393,0)</f>
        <v>0</v>
      </c>
      <c r="BK393" s="164" t="s">
        <v>78</v>
      </c>
      <c r="BL393" s="253">
        <f>ROUND(L393*K393,2)</f>
        <v>0</v>
      </c>
      <c r="BM393" s="164" t="s">
        <v>167</v>
      </c>
      <c r="BN393" s="164" t="s">
        <v>466</v>
      </c>
    </row>
    <row r="394" spans="2:66" s="259" customFormat="1" ht="16.5" customHeight="1" x14ac:dyDescent="0.35">
      <c r="B394" s="254"/>
      <c r="C394" s="412"/>
      <c r="D394" s="412"/>
      <c r="E394" s="256" t="s">
        <v>5</v>
      </c>
      <c r="F394" s="481" t="s">
        <v>467</v>
      </c>
      <c r="G394" s="482"/>
      <c r="H394" s="482"/>
      <c r="I394" s="482"/>
      <c r="J394" s="412"/>
      <c r="K394" s="257">
        <v>75.06</v>
      </c>
      <c r="L394" s="255"/>
      <c r="M394" s="255"/>
      <c r="N394" s="303"/>
      <c r="O394" s="303"/>
      <c r="P394" s="303"/>
      <c r="Q394" s="303"/>
      <c r="R394" s="303"/>
      <c r="S394" s="258"/>
      <c r="U394" s="260"/>
      <c r="V394" s="303"/>
      <c r="W394" s="303"/>
      <c r="X394" s="303"/>
      <c r="Y394" s="303"/>
      <c r="Z394" s="303"/>
      <c r="AA394" s="303"/>
      <c r="AB394" s="261"/>
      <c r="AU394" s="262" t="s">
        <v>169</v>
      </c>
      <c r="AV394" s="262" t="s">
        <v>112</v>
      </c>
      <c r="AW394" s="259" t="s">
        <v>112</v>
      </c>
      <c r="AX394" s="259" t="s">
        <v>30</v>
      </c>
      <c r="AY394" s="259" t="s">
        <v>72</v>
      </c>
      <c r="AZ394" s="262" t="s">
        <v>162</v>
      </c>
    </row>
    <row r="395" spans="2:66" s="268" customFormat="1" ht="16.5" customHeight="1" x14ac:dyDescent="0.35">
      <c r="B395" s="263"/>
      <c r="C395" s="413"/>
      <c r="D395" s="413"/>
      <c r="E395" s="265" t="s">
        <v>5</v>
      </c>
      <c r="F395" s="479" t="s">
        <v>170</v>
      </c>
      <c r="G395" s="480"/>
      <c r="H395" s="480"/>
      <c r="I395" s="480"/>
      <c r="J395" s="413"/>
      <c r="K395" s="266">
        <v>75.06</v>
      </c>
      <c r="L395" s="264"/>
      <c r="M395" s="264"/>
      <c r="N395" s="304"/>
      <c r="O395" s="304"/>
      <c r="P395" s="304"/>
      <c r="Q395" s="304"/>
      <c r="R395" s="304"/>
      <c r="S395" s="267"/>
      <c r="U395" s="269"/>
      <c r="V395" s="304"/>
      <c r="W395" s="304"/>
      <c r="X395" s="304"/>
      <c r="Y395" s="304"/>
      <c r="Z395" s="304"/>
      <c r="AA395" s="304"/>
      <c r="AB395" s="270"/>
      <c r="AU395" s="271" t="s">
        <v>169</v>
      </c>
      <c r="AV395" s="271" t="s">
        <v>112</v>
      </c>
      <c r="AW395" s="268" t="s">
        <v>167</v>
      </c>
      <c r="AX395" s="268" t="s">
        <v>30</v>
      </c>
      <c r="AY395" s="268" t="s">
        <v>78</v>
      </c>
      <c r="AZ395" s="271" t="s">
        <v>162</v>
      </c>
    </row>
    <row r="396" spans="2:66" s="173" customFormat="1" ht="25.5" customHeight="1" x14ac:dyDescent="0.35">
      <c r="B396" s="174"/>
      <c r="C396" s="245">
        <f>C393+1</f>
        <v>94</v>
      </c>
      <c r="D396" s="245" t="s">
        <v>163</v>
      </c>
      <c r="E396" s="246" t="s">
        <v>468</v>
      </c>
      <c r="F396" s="460" t="s">
        <v>469</v>
      </c>
      <c r="G396" s="460"/>
      <c r="H396" s="460"/>
      <c r="I396" s="460"/>
      <c r="J396" s="247" t="s">
        <v>227</v>
      </c>
      <c r="K396" s="248">
        <v>351.38</v>
      </c>
      <c r="L396" s="461"/>
      <c r="M396" s="461"/>
      <c r="N396" s="462">
        <f>ROUND(L396*K396,2)</f>
        <v>0</v>
      </c>
      <c r="O396" s="462"/>
      <c r="P396" s="462"/>
      <c r="Q396" s="462"/>
      <c r="R396" s="313" t="s">
        <v>1418</v>
      </c>
      <c r="S396" s="177"/>
      <c r="U396" s="249" t="s">
        <v>5</v>
      </c>
      <c r="V396" s="250" t="s">
        <v>37</v>
      </c>
      <c r="W396" s="251">
        <v>0</v>
      </c>
      <c r="X396" s="251">
        <f>W396*K396</f>
        <v>0</v>
      </c>
      <c r="Y396" s="251">
        <v>0</v>
      </c>
      <c r="Z396" s="251">
        <f>Y396*K396</f>
        <v>0</v>
      </c>
      <c r="AA396" s="251">
        <v>0</v>
      </c>
      <c r="AB396" s="252">
        <f>AA396*K396</f>
        <v>0</v>
      </c>
      <c r="AS396" s="164" t="s">
        <v>167</v>
      </c>
      <c r="AU396" s="164" t="s">
        <v>163</v>
      </c>
      <c r="AV396" s="164" t="s">
        <v>112</v>
      </c>
      <c r="AZ396" s="164" t="s">
        <v>162</v>
      </c>
      <c r="BF396" s="253">
        <f>IF(V396="základní",N396,0)</f>
        <v>0</v>
      </c>
      <c r="BG396" s="253">
        <f>IF(V396="snížená",N396,0)</f>
        <v>0</v>
      </c>
      <c r="BH396" s="253">
        <f>IF(V396="zákl. přenesená",N396,0)</f>
        <v>0</v>
      </c>
      <c r="BI396" s="253">
        <f>IF(V396="sníž. přenesená",N396,0)</f>
        <v>0</v>
      </c>
      <c r="BJ396" s="253">
        <f>IF(V396="nulová",N396,0)</f>
        <v>0</v>
      </c>
      <c r="BK396" s="164" t="s">
        <v>78</v>
      </c>
      <c r="BL396" s="253">
        <f>ROUND(L396*K396,2)</f>
        <v>0</v>
      </c>
      <c r="BM396" s="164" t="s">
        <v>167</v>
      </c>
      <c r="BN396" s="164" t="s">
        <v>470</v>
      </c>
    </row>
    <row r="397" spans="2:66" s="259" customFormat="1" ht="16.5" customHeight="1" x14ac:dyDescent="0.35">
      <c r="B397" s="254"/>
      <c r="C397" s="412"/>
      <c r="D397" s="412"/>
      <c r="E397" s="256" t="s">
        <v>5</v>
      </c>
      <c r="F397" s="481" t="s">
        <v>471</v>
      </c>
      <c r="G397" s="482"/>
      <c r="H397" s="482"/>
      <c r="I397" s="482"/>
      <c r="J397" s="412"/>
      <c r="K397" s="257">
        <v>126.87</v>
      </c>
      <c r="L397" s="255"/>
      <c r="M397" s="255"/>
      <c r="N397" s="303"/>
      <c r="O397" s="303"/>
      <c r="P397" s="303"/>
      <c r="Q397" s="303"/>
      <c r="R397" s="303"/>
      <c r="S397" s="258"/>
      <c r="U397" s="260"/>
      <c r="V397" s="303"/>
      <c r="W397" s="303"/>
      <c r="X397" s="303"/>
      <c r="Y397" s="303"/>
      <c r="Z397" s="303"/>
      <c r="AA397" s="303"/>
      <c r="AB397" s="261"/>
      <c r="AU397" s="262" t="s">
        <v>169</v>
      </c>
      <c r="AV397" s="262" t="s">
        <v>112</v>
      </c>
      <c r="AW397" s="259" t="s">
        <v>112</v>
      </c>
      <c r="AX397" s="259" t="s">
        <v>30</v>
      </c>
      <c r="AY397" s="259" t="s">
        <v>72</v>
      </c>
      <c r="AZ397" s="262" t="s">
        <v>162</v>
      </c>
    </row>
    <row r="398" spans="2:66" s="259" customFormat="1" ht="16.5" customHeight="1" x14ac:dyDescent="0.35">
      <c r="B398" s="254"/>
      <c r="C398" s="412"/>
      <c r="D398" s="412"/>
      <c r="E398" s="256" t="s">
        <v>5</v>
      </c>
      <c r="F398" s="477" t="s">
        <v>472</v>
      </c>
      <c r="G398" s="478"/>
      <c r="H398" s="478"/>
      <c r="I398" s="478"/>
      <c r="J398" s="412"/>
      <c r="K398" s="257">
        <v>224.51</v>
      </c>
      <c r="L398" s="255"/>
      <c r="M398" s="255"/>
      <c r="N398" s="303"/>
      <c r="O398" s="303"/>
      <c r="P398" s="303"/>
      <c r="Q398" s="303"/>
      <c r="R398" s="303"/>
      <c r="S398" s="258"/>
      <c r="U398" s="260"/>
      <c r="V398" s="303"/>
      <c r="W398" s="303"/>
      <c r="X398" s="303"/>
      <c r="Y398" s="303"/>
      <c r="Z398" s="303"/>
      <c r="AA398" s="303"/>
      <c r="AB398" s="261"/>
      <c r="AU398" s="262" t="s">
        <v>169</v>
      </c>
      <c r="AV398" s="262" t="s">
        <v>112</v>
      </c>
      <c r="AW398" s="259" t="s">
        <v>112</v>
      </c>
      <c r="AX398" s="259" t="s">
        <v>30</v>
      </c>
      <c r="AY398" s="259" t="s">
        <v>72</v>
      </c>
      <c r="AZ398" s="262" t="s">
        <v>162</v>
      </c>
    </row>
    <row r="399" spans="2:66" s="268" customFormat="1" ht="16.5" customHeight="1" x14ac:dyDescent="0.35">
      <c r="B399" s="263"/>
      <c r="C399" s="413"/>
      <c r="D399" s="413"/>
      <c r="E399" s="265" t="s">
        <v>5</v>
      </c>
      <c r="F399" s="479" t="s">
        <v>170</v>
      </c>
      <c r="G399" s="480"/>
      <c r="H399" s="480"/>
      <c r="I399" s="480"/>
      <c r="J399" s="413"/>
      <c r="K399" s="266">
        <v>351.38</v>
      </c>
      <c r="L399" s="264"/>
      <c r="M399" s="264"/>
      <c r="N399" s="304"/>
      <c r="O399" s="304"/>
      <c r="P399" s="304"/>
      <c r="Q399" s="304"/>
      <c r="R399" s="304"/>
      <c r="S399" s="267"/>
      <c r="U399" s="269"/>
      <c r="V399" s="304"/>
      <c r="W399" s="304"/>
      <c r="X399" s="304"/>
      <c r="Y399" s="304"/>
      <c r="Z399" s="304"/>
      <c r="AA399" s="304"/>
      <c r="AB399" s="270"/>
      <c r="AU399" s="271" t="s">
        <v>169</v>
      </c>
      <c r="AV399" s="271" t="s">
        <v>112</v>
      </c>
      <c r="AW399" s="268" t="s">
        <v>167</v>
      </c>
      <c r="AX399" s="268" t="s">
        <v>30</v>
      </c>
      <c r="AY399" s="268" t="s">
        <v>78</v>
      </c>
      <c r="AZ399" s="271" t="s">
        <v>162</v>
      </c>
    </row>
    <row r="400" spans="2:66" s="173" customFormat="1" ht="16.5" customHeight="1" x14ac:dyDescent="0.35">
      <c r="B400" s="174"/>
      <c r="C400" s="245">
        <f>C396+1</f>
        <v>95</v>
      </c>
      <c r="D400" s="245" t="s">
        <v>163</v>
      </c>
      <c r="E400" s="246" t="s">
        <v>473</v>
      </c>
      <c r="F400" s="460" t="s">
        <v>474</v>
      </c>
      <c r="G400" s="460"/>
      <c r="H400" s="460"/>
      <c r="I400" s="460"/>
      <c r="J400" s="247" t="s">
        <v>227</v>
      </c>
      <c r="K400" s="248">
        <v>556.84</v>
      </c>
      <c r="L400" s="461"/>
      <c r="M400" s="461"/>
      <c r="N400" s="462">
        <f>ROUND(L400*K400,2)</f>
        <v>0</v>
      </c>
      <c r="O400" s="462"/>
      <c r="P400" s="462"/>
      <c r="Q400" s="462"/>
      <c r="R400" s="540" t="s">
        <v>1418</v>
      </c>
      <c r="S400" s="177"/>
      <c r="U400" s="249" t="s">
        <v>5</v>
      </c>
      <c r="V400" s="250" t="s">
        <v>37</v>
      </c>
      <c r="W400" s="251">
        <v>0</v>
      </c>
      <c r="X400" s="251">
        <f>W400*K400</f>
        <v>0</v>
      </c>
      <c r="Y400" s="251">
        <v>0</v>
      </c>
      <c r="Z400" s="251">
        <f>Y400*K400</f>
        <v>0</v>
      </c>
      <c r="AA400" s="251">
        <v>0</v>
      </c>
      <c r="AB400" s="252">
        <f>AA400*K400</f>
        <v>0</v>
      </c>
      <c r="AS400" s="164" t="s">
        <v>167</v>
      </c>
      <c r="AU400" s="164" t="s">
        <v>163</v>
      </c>
      <c r="AV400" s="164" t="s">
        <v>112</v>
      </c>
      <c r="AZ400" s="164" t="s">
        <v>162</v>
      </c>
      <c r="BF400" s="253">
        <f>IF(V400="základní",N400,0)</f>
        <v>0</v>
      </c>
      <c r="BG400" s="253">
        <f>IF(V400="snížená",N400,0)</f>
        <v>0</v>
      </c>
      <c r="BH400" s="253">
        <f>IF(V400="zákl. přenesená",N400,0)</f>
        <v>0</v>
      </c>
      <c r="BI400" s="253">
        <f>IF(V400="sníž. přenesená",N400,0)</f>
        <v>0</v>
      </c>
      <c r="BJ400" s="253">
        <f>IF(V400="nulová",N400,0)</f>
        <v>0</v>
      </c>
      <c r="BK400" s="164" t="s">
        <v>78</v>
      </c>
      <c r="BL400" s="253">
        <f>ROUND(L400*K400,2)</f>
        <v>0</v>
      </c>
      <c r="BM400" s="164" t="s">
        <v>167</v>
      </c>
      <c r="BN400" s="164" t="s">
        <v>475</v>
      </c>
    </row>
    <row r="401" spans="2:66" s="259" customFormat="1" ht="16.5" customHeight="1" x14ac:dyDescent="0.35">
      <c r="B401" s="254"/>
      <c r="C401" s="412"/>
      <c r="D401" s="412"/>
      <c r="E401" s="256" t="s">
        <v>5</v>
      </c>
      <c r="F401" s="481" t="s">
        <v>471</v>
      </c>
      <c r="G401" s="482"/>
      <c r="H401" s="482"/>
      <c r="I401" s="482"/>
      <c r="J401" s="412"/>
      <c r="K401" s="257">
        <v>126.87</v>
      </c>
      <c r="L401" s="255"/>
      <c r="M401" s="255"/>
      <c r="N401" s="303"/>
      <c r="O401" s="303"/>
      <c r="P401" s="303"/>
      <c r="Q401" s="303"/>
      <c r="R401" s="540"/>
      <c r="S401" s="258"/>
      <c r="U401" s="260"/>
      <c r="V401" s="303"/>
      <c r="W401" s="303"/>
      <c r="X401" s="303"/>
      <c r="Y401" s="303"/>
      <c r="Z401" s="303"/>
      <c r="AA401" s="303"/>
      <c r="AB401" s="261"/>
      <c r="AU401" s="262" t="s">
        <v>169</v>
      </c>
      <c r="AV401" s="262" t="s">
        <v>112</v>
      </c>
      <c r="AW401" s="259" t="s">
        <v>112</v>
      </c>
      <c r="AX401" s="259" t="s">
        <v>30</v>
      </c>
      <c r="AY401" s="259" t="s">
        <v>72</v>
      </c>
      <c r="AZ401" s="262" t="s">
        <v>162</v>
      </c>
    </row>
    <row r="402" spans="2:66" s="259" customFormat="1" ht="16.5" customHeight="1" x14ac:dyDescent="0.35">
      <c r="B402" s="254"/>
      <c r="C402" s="412"/>
      <c r="D402" s="412"/>
      <c r="E402" s="256" t="s">
        <v>5</v>
      </c>
      <c r="F402" s="477" t="s">
        <v>476</v>
      </c>
      <c r="G402" s="478"/>
      <c r="H402" s="478"/>
      <c r="I402" s="478"/>
      <c r="J402" s="412"/>
      <c r="K402" s="257">
        <v>224.51</v>
      </c>
      <c r="L402" s="255"/>
      <c r="M402" s="255"/>
      <c r="N402" s="303"/>
      <c r="O402" s="303"/>
      <c r="P402" s="303"/>
      <c r="Q402" s="303"/>
      <c r="R402" s="303"/>
      <c r="S402" s="258"/>
      <c r="U402" s="260"/>
      <c r="V402" s="303"/>
      <c r="W402" s="303"/>
      <c r="X402" s="303"/>
      <c r="Y402" s="303"/>
      <c r="Z402" s="303"/>
      <c r="AA402" s="303"/>
      <c r="AB402" s="261"/>
      <c r="AU402" s="262" t="s">
        <v>169</v>
      </c>
      <c r="AV402" s="262" t="s">
        <v>112</v>
      </c>
      <c r="AW402" s="259" t="s">
        <v>112</v>
      </c>
      <c r="AX402" s="259" t="s">
        <v>30</v>
      </c>
      <c r="AY402" s="259" t="s">
        <v>72</v>
      </c>
      <c r="AZ402" s="262" t="s">
        <v>162</v>
      </c>
    </row>
    <row r="403" spans="2:66" s="259" customFormat="1" ht="16.5" customHeight="1" x14ac:dyDescent="0.35">
      <c r="B403" s="254"/>
      <c r="C403" s="412"/>
      <c r="D403" s="412"/>
      <c r="E403" s="256" t="s">
        <v>5</v>
      </c>
      <c r="F403" s="477" t="s">
        <v>467</v>
      </c>
      <c r="G403" s="478"/>
      <c r="H403" s="478"/>
      <c r="I403" s="478"/>
      <c r="J403" s="412"/>
      <c r="K403" s="257">
        <v>75.06</v>
      </c>
      <c r="L403" s="255"/>
      <c r="M403" s="255"/>
      <c r="N403" s="303"/>
      <c r="O403" s="303"/>
      <c r="P403" s="303"/>
      <c r="Q403" s="303"/>
      <c r="R403" s="303"/>
      <c r="S403" s="258"/>
      <c r="U403" s="260"/>
      <c r="V403" s="303"/>
      <c r="W403" s="303"/>
      <c r="X403" s="303"/>
      <c r="Y403" s="303"/>
      <c r="Z403" s="303"/>
      <c r="AA403" s="303"/>
      <c r="AB403" s="261"/>
      <c r="AU403" s="262" t="s">
        <v>169</v>
      </c>
      <c r="AV403" s="262" t="s">
        <v>112</v>
      </c>
      <c r="AW403" s="259" t="s">
        <v>112</v>
      </c>
      <c r="AX403" s="259" t="s">
        <v>30</v>
      </c>
      <c r="AY403" s="259" t="s">
        <v>72</v>
      </c>
      <c r="AZ403" s="262" t="s">
        <v>162</v>
      </c>
    </row>
    <row r="404" spans="2:66" s="259" customFormat="1" ht="16.5" customHeight="1" x14ac:dyDescent="0.35">
      <c r="B404" s="254"/>
      <c r="C404" s="412"/>
      <c r="D404" s="412"/>
      <c r="E404" s="256" t="s">
        <v>5</v>
      </c>
      <c r="F404" s="477" t="s">
        <v>477</v>
      </c>
      <c r="G404" s="478"/>
      <c r="H404" s="478"/>
      <c r="I404" s="478"/>
      <c r="J404" s="412"/>
      <c r="K404" s="257">
        <v>51.52</v>
      </c>
      <c r="L404" s="255"/>
      <c r="M404" s="255"/>
      <c r="N404" s="303"/>
      <c r="O404" s="303"/>
      <c r="P404" s="303"/>
      <c r="Q404" s="303"/>
      <c r="R404" s="303"/>
      <c r="S404" s="258"/>
      <c r="U404" s="260"/>
      <c r="V404" s="303"/>
      <c r="W404" s="303"/>
      <c r="X404" s="303"/>
      <c r="Y404" s="303"/>
      <c r="Z404" s="303"/>
      <c r="AA404" s="303"/>
      <c r="AB404" s="261"/>
      <c r="AU404" s="262" t="s">
        <v>169</v>
      </c>
      <c r="AV404" s="262" t="s">
        <v>112</v>
      </c>
      <c r="AW404" s="259" t="s">
        <v>112</v>
      </c>
      <c r="AX404" s="259" t="s">
        <v>30</v>
      </c>
      <c r="AY404" s="259" t="s">
        <v>72</v>
      </c>
      <c r="AZ404" s="262" t="s">
        <v>162</v>
      </c>
    </row>
    <row r="405" spans="2:66" s="259" customFormat="1" ht="16.5" customHeight="1" x14ac:dyDescent="0.35">
      <c r="B405" s="254"/>
      <c r="C405" s="412"/>
      <c r="D405" s="412"/>
      <c r="E405" s="256" t="s">
        <v>5</v>
      </c>
      <c r="F405" s="477" t="s">
        <v>478</v>
      </c>
      <c r="G405" s="478"/>
      <c r="H405" s="478"/>
      <c r="I405" s="478"/>
      <c r="J405" s="412"/>
      <c r="K405" s="257">
        <v>78.88</v>
      </c>
      <c r="L405" s="255"/>
      <c r="M405" s="255"/>
      <c r="N405" s="303"/>
      <c r="O405" s="303"/>
      <c r="P405" s="303"/>
      <c r="Q405" s="303"/>
      <c r="R405" s="303"/>
      <c r="S405" s="258"/>
      <c r="U405" s="260"/>
      <c r="V405" s="303"/>
      <c r="W405" s="303"/>
      <c r="X405" s="303"/>
      <c r="Y405" s="303"/>
      <c r="Z405" s="303"/>
      <c r="AA405" s="303"/>
      <c r="AB405" s="261"/>
      <c r="AU405" s="262" t="s">
        <v>169</v>
      </c>
      <c r="AV405" s="262" t="s">
        <v>112</v>
      </c>
      <c r="AW405" s="259" t="s">
        <v>112</v>
      </c>
      <c r="AX405" s="259" t="s">
        <v>30</v>
      </c>
      <c r="AY405" s="259" t="s">
        <v>72</v>
      </c>
      <c r="AZ405" s="262" t="s">
        <v>162</v>
      </c>
    </row>
    <row r="406" spans="2:66" s="268" customFormat="1" ht="16.5" customHeight="1" x14ac:dyDescent="0.35">
      <c r="B406" s="263"/>
      <c r="C406" s="413"/>
      <c r="D406" s="413"/>
      <c r="E406" s="265" t="s">
        <v>5</v>
      </c>
      <c r="F406" s="479" t="s">
        <v>170</v>
      </c>
      <c r="G406" s="480"/>
      <c r="H406" s="480"/>
      <c r="I406" s="480"/>
      <c r="J406" s="413"/>
      <c r="K406" s="266">
        <v>556.84</v>
      </c>
      <c r="L406" s="264"/>
      <c r="M406" s="264"/>
      <c r="N406" s="304"/>
      <c r="O406" s="304"/>
      <c r="P406" s="304"/>
      <c r="Q406" s="304"/>
      <c r="R406" s="304"/>
      <c r="S406" s="267"/>
      <c r="U406" s="269"/>
      <c r="V406" s="304"/>
      <c r="W406" s="304"/>
      <c r="X406" s="304"/>
      <c r="Y406" s="304"/>
      <c r="Z406" s="304"/>
      <c r="AA406" s="304"/>
      <c r="AB406" s="270"/>
      <c r="AU406" s="271" t="s">
        <v>169</v>
      </c>
      <c r="AV406" s="271" t="s">
        <v>112</v>
      </c>
      <c r="AW406" s="268" t="s">
        <v>167</v>
      </c>
      <c r="AX406" s="268" t="s">
        <v>30</v>
      </c>
      <c r="AY406" s="268" t="s">
        <v>78</v>
      </c>
      <c r="AZ406" s="271" t="s">
        <v>162</v>
      </c>
    </row>
    <row r="407" spans="2:66" s="237" customFormat="1" ht="29.9" customHeight="1" x14ac:dyDescent="0.35">
      <c r="B407" s="233"/>
      <c r="C407" s="413"/>
      <c r="D407" s="244" t="s">
        <v>129</v>
      </c>
      <c r="E407" s="244"/>
      <c r="F407" s="244"/>
      <c r="G407" s="244"/>
      <c r="H407" s="244"/>
      <c r="I407" s="244"/>
      <c r="J407" s="244"/>
      <c r="K407" s="244"/>
      <c r="L407" s="244"/>
      <c r="M407" s="244"/>
      <c r="N407" s="487">
        <f>BL407</f>
        <v>0</v>
      </c>
      <c r="O407" s="488"/>
      <c r="P407" s="488"/>
      <c r="Q407" s="488"/>
      <c r="R407" s="307"/>
      <c r="S407" s="236"/>
      <c r="U407" s="238"/>
      <c r="V407" s="234"/>
      <c r="W407" s="234"/>
      <c r="X407" s="239">
        <f>SUM(X408:X451)</f>
        <v>0</v>
      </c>
      <c r="Y407" s="234"/>
      <c r="Z407" s="239">
        <f>SUM(Z408:Z451)</f>
        <v>0</v>
      </c>
      <c r="AA407" s="234"/>
      <c r="AB407" s="240">
        <f>SUM(AB408:AB451)</f>
        <v>0</v>
      </c>
      <c r="AS407" s="241" t="s">
        <v>78</v>
      </c>
      <c r="AU407" s="242" t="s">
        <v>71</v>
      </c>
      <c r="AV407" s="242" t="s">
        <v>78</v>
      </c>
      <c r="AZ407" s="241" t="s">
        <v>162</v>
      </c>
      <c r="BL407" s="243">
        <f>SUM(BL408:BL451)</f>
        <v>0</v>
      </c>
    </row>
    <row r="408" spans="2:66" s="173" customFormat="1" ht="38.25" customHeight="1" x14ac:dyDescent="0.35">
      <c r="B408" s="174"/>
      <c r="C408" s="245">
        <f>C400+1</f>
        <v>96</v>
      </c>
      <c r="D408" s="245" t="s">
        <v>163</v>
      </c>
      <c r="E408" s="246" t="s">
        <v>479</v>
      </c>
      <c r="F408" s="460" t="s">
        <v>480</v>
      </c>
      <c r="G408" s="460"/>
      <c r="H408" s="460"/>
      <c r="I408" s="460"/>
      <c r="J408" s="247" t="s">
        <v>227</v>
      </c>
      <c r="K408" s="248">
        <v>689</v>
      </c>
      <c r="L408" s="461"/>
      <c r="M408" s="461"/>
      <c r="N408" s="462">
        <f t="shared" ref="N408:N418" si="5">ROUND(L408*K408,2)</f>
        <v>0</v>
      </c>
      <c r="O408" s="462"/>
      <c r="P408" s="462"/>
      <c r="Q408" s="462"/>
      <c r="R408" s="312" t="s">
        <v>1419</v>
      </c>
      <c r="S408" s="177"/>
      <c r="U408" s="249" t="s">
        <v>5</v>
      </c>
      <c r="V408" s="250" t="s">
        <v>37</v>
      </c>
      <c r="W408" s="251">
        <v>0</v>
      </c>
      <c r="X408" s="251">
        <f t="shared" ref="X408:X418" si="6">W408*K408</f>
        <v>0</v>
      </c>
      <c r="Y408" s="251">
        <v>0</v>
      </c>
      <c r="Z408" s="251">
        <f t="shared" ref="Z408:Z418" si="7">Y408*K408</f>
        <v>0</v>
      </c>
      <c r="AA408" s="251">
        <v>0</v>
      </c>
      <c r="AB408" s="252">
        <f t="shared" ref="AB408:AB418" si="8">AA408*K408</f>
        <v>0</v>
      </c>
      <c r="AS408" s="164" t="s">
        <v>167</v>
      </c>
      <c r="AU408" s="164" t="s">
        <v>163</v>
      </c>
      <c r="AV408" s="164" t="s">
        <v>112</v>
      </c>
      <c r="AZ408" s="164" t="s">
        <v>162</v>
      </c>
      <c r="BF408" s="253">
        <f t="shared" ref="BF408:BF418" si="9">IF(V408="základní",N408,0)</f>
        <v>0</v>
      </c>
      <c r="BG408" s="253">
        <f t="shared" ref="BG408:BG418" si="10">IF(V408="snížená",N408,0)</f>
        <v>0</v>
      </c>
      <c r="BH408" s="253">
        <f t="shared" ref="BH408:BH418" si="11">IF(V408="zákl. přenesená",N408,0)</f>
        <v>0</v>
      </c>
      <c r="BI408" s="253">
        <f t="shared" ref="BI408:BI418" si="12">IF(V408="sníž. přenesená",N408,0)</f>
        <v>0</v>
      </c>
      <c r="BJ408" s="253">
        <f t="shared" ref="BJ408:BJ418" si="13">IF(V408="nulová",N408,0)</f>
        <v>0</v>
      </c>
      <c r="BK408" s="164" t="s">
        <v>78</v>
      </c>
      <c r="BL408" s="253">
        <f t="shared" ref="BL408:BL418" si="14">ROUND(L408*K408,2)</f>
        <v>0</v>
      </c>
      <c r="BM408" s="164" t="s">
        <v>167</v>
      </c>
      <c r="BN408" s="164" t="s">
        <v>481</v>
      </c>
    </row>
    <row r="409" spans="2:66" s="173" customFormat="1" ht="38.25" customHeight="1" x14ac:dyDescent="0.35">
      <c r="B409" s="174"/>
      <c r="C409" s="245">
        <f t="shared" si="4"/>
        <v>97</v>
      </c>
      <c r="D409" s="245" t="s">
        <v>163</v>
      </c>
      <c r="E409" s="246" t="s">
        <v>482</v>
      </c>
      <c r="F409" s="460" t="s">
        <v>483</v>
      </c>
      <c r="G409" s="460"/>
      <c r="H409" s="460"/>
      <c r="I409" s="460"/>
      <c r="J409" s="247" t="s">
        <v>227</v>
      </c>
      <c r="K409" s="248">
        <v>20670</v>
      </c>
      <c r="L409" s="461"/>
      <c r="M409" s="461"/>
      <c r="N409" s="462">
        <f t="shared" si="5"/>
        <v>0</v>
      </c>
      <c r="O409" s="462"/>
      <c r="P409" s="462"/>
      <c r="Q409" s="462"/>
      <c r="R409" s="312" t="s">
        <v>1419</v>
      </c>
      <c r="S409" s="177"/>
      <c r="U409" s="249" t="s">
        <v>5</v>
      </c>
      <c r="V409" s="250" t="s">
        <v>37</v>
      </c>
      <c r="W409" s="251">
        <v>0</v>
      </c>
      <c r="X409" s="251">
        <f t="shared" si="6"/>
        <v>0</v>
      </c>
      <c r="Y409" s="251">
        <v>0</v>
      </c>
      <c r="Z409" s="251">
        <f t="shared" si="7"/>
        <v>0</v>
      </c>
      <c r="AA409" s="251">
        <v>0</v>
      </c>
      <c r="AB409" s="252">
        <f t="shared" si="8"/>
        <v>0</v>
      </c>
      <c r="AS409" s="164" t="s">
        <v>167</v>
      </c>
      <c r="AU409" s="164" t="s">
        <v>163</v>
      </c>
      <c r="AV409" s="164" t="s">
        <v>112</v>
      </c>
      <c r="AZ409" s="164" t="s">
        <v>162</v>
      </c>
      <c r="BF409" s="253">
        <f t="shared" si="9"/>
        <v>0</v>
      </c>
      <c r="BG409" s="253">
        <f t="shared" si="10"/>
        <v>0</v>
      </c>
      <c r="BH409" s="253">
        <f t="shared" si="11"/>
        <v>0</v>
      </c>
      <c r="BI409" s="253">
        <f t="shared" si="12"/>
        <v>0</v>
      </c>
      <c r="BJ409" s="253">
        <f t="shared" si="13"/>
        <v>0</v>
      </c>
      <c r="BK409" s="164" t="s">
        <v>78</v>
      </c>
      <c r="BL409" s="253">
        <f t="shared" si="14"/>
        <v>0</v>
      </c>
      <c r="BM409" s="164" t="s">
        <v>167</v>
      </c>
      <c r="BN409" s="164" t="s">
        <v>484</v>
      </c>
    </row>
    <row r="410" spans="2:66" s="173" customFormat="1" ht="38.25" customHeight="1" x14ac:dyDescent="0.35">
      <c r="B410" s="174"/>
      <c r="C410" s="245">
        <f t="shared" si="4"/>
        <v>98</v>
      </c>
      <c r="D410" s="245" t="s">
        <v>163</v>
      </c>
      <c r="E410" s="246" t="s">
        <v>485</v>
      </c>
      <c r="F410" s="460" t="s">
        <v>486</v>
      </c>
      <c r="G410" s="460"/>
      <c r="H410" s="460"/>
      <c r="I410" s="460"/>
      <c r="J410" s="247" t="s">
        <v>227</v>
      </c>
      <c r="K410" s="248">
        <v>689</v>
      </c>
      <c r="L410" s="461"/>
      <c r="M410" s="461"/>
      <c r="N410" s="462">
        <f t="shared" si="5"/>
        <v>0</v>
      </c>
      <c r="O410" s="462"/>
      <c r="P410" s="462"/>
      <c r="Q410" s="462"/>
      <c r="R410" s="312" t="s">
        <v>1419</v>
      </c>
      <c r="S410" s="177"/>
      <c r="U410" s="249" t="s">
        <v>5</v>
      </c>
      <c r="V410" s="250" t="s">
        <v>37</v>
      </c>
      <c r="W410" s="251">
        <v>0</v>
      </c>
      <c r="X410" s="251">
        <f t="shared" si="6"/>
        <v>0</v>
      </c>
      <c r="Y410" s="251">
        <v>0</v>
      </c>
      <c r="Z410" s="251">
        <f t="shared" si="7"/>
        <v>0</v>
      </c>
      <c r="AA410" s="251">
        <v>0</v>
      </c>
      <c r="AB410" s="252">
        <f t="shared" si="8"/>
        <v>0</v>
      </c>
      <c r="AS410" s="164" t="s">
        <v>167</v>
      </c>
      <c r="AU410" s="164" t="s">
        <v>163</v>
      </c>
      <c r="AV410" s="164" t="s">
        <v>112</v>
      </c>
      <c r="AZ410" s="164" t="s">
        <v>162</v>
      </c>
      <c r="BF410" s="253">
        <f t="shared" si="9"/>
        <v>0</v>
      </c>
      <c r="BG410" s="253">
        <f t="shared" si="10"/>
        <v>0</v>
      </c>
      <c r="BH410" s="253">
        <f t="shared" si="11"/>
        <v>0</v>
      </c>
      <c r="BI410" s="253">
        <f t="shared" si="12"/>
        <v>0</v>
      </c>
      <c r="BJ410" s="253">
        <f t="shared" si="13"/>
        <v>0</v>
      </c>
      <c r="BK410" s="164" t="s">
        <v>78</v>
      </c>
      <c r="BL410" s="253">
        <f t="shared" si="14"/>
        <v>0</v>
      </c>
      <c r="BM410" s="164" t="s">
        <v>167</v>
      </c>
      <c r="BN410" s="164" t="s">
        <v>487</v>
      </c>
    </row>
    <row r="411" spans="2:66" s="173" customFormat="1" ht="25.5" customHeight="1" x14ac:dyDescent="0.35">
      <c r="B411" s="174"/>
      <c r="C411" s="245">
        <f t="shared" si="4"/>
        <v>99</v>
      </c>
      <c r="D411" s="245" t="s">
        <v>163</v>
      </c>
      <c r="E411" s="246" t="s">
        <v>488</v>
      </c>
      <c r="F411" s="460" t="s">
        <v>489</v>
      </c>
      <c r="G411" s="460"/>
      <c r="H411" s="460"/>
      <c r="I411" s="460"/>
      <c r="J411" s="247" t="s">
        <v>227</v>
      </c>
      <c r="K411" s="248">
        <v>689</v>
      </c>
      <c r="L411" s="461"/>
      <c r="M411" s="461"/>
      <c r="N411" s="462">
        <f t="shared" si="5"/>
        <v>0</v>
      </c>
      <c r="O411" s="462"/>
      <c r="P411" s="462"/>
      <c r="Q411" s="462"/>
      <c r="R411" s="312" t="s">
        <v>1419</v>
      </c>
      <c r="S411" s="177"/>
      <c r="U411" s="249" t="s">
        <v>5</v>
      </c>
      <c r="V411" s="250" t="s">
        <v>37</v>
      </c>
      <c r="W411" s="251">
        <v>0</v>
      </c>
      <c r="X411" s="251">
        <f t="shared" si="6"/>
        <v>0</v>
      </c>
      <c r="Y411" s="251">
        <v>0</v>
      </c>
      <c r="Z411" s="251">
        <f t="shared" si="7"/>
        <v>0</v>
      </c>
      <c r="AA411" s="251">
        <v>0</v>
      </c>
      <c r="AB411" s="252">
        <f t="shared" si="8"/>
        <v>0</v>
      </c>
      <c r="AS411" s="164" t="s">
        <v>167</v>
      </c>
      <c r="AU411" s="164" t="s">
        <v>163</v>
      </c>
      <c r="AV411" s="164" t="s">
        <v>112</v>
      </c>
      <c r="AZ411" s="164" t="s">
        <v>162</v>
      </c>
      <c r="BF411" s="253">
        <f t="shared" si="9"/>
        <v>0</v>
      </c>
      <c r="BG411" s="253">
        <f t="shared" si="10"/>
        <v>0</v>
      </c>
      <c r="BH411" s="253">
        <f t="shared" si="11"/>
        <v>0</v>
      </c>
      <c r="BI411" s="253">
        <f t="shared" si="12"/>
        <v>0</v>
      </c>
      <c r="BJ411" s="253">
        <f t="shared" si="13"/>
        <v>0</v>
      </c>
      <c r="BK411" s="164" t="s">
        <v>78</v>
      </c>
      <c r="BL411" s="253">
        <f t="shared" si="14"/>
        <v>0</v>
      </c>
      <c r="BM411" s="164" t="s">
        <v>167</v>
      </c>
      <c r="BN411" s="164" t="s">
        <v>490</v>
      </c>
    </row>
    <row r="412" spans="2:66" s="173" customFormat="1" ht="25.5" customHeight="1" x14ac:dyDescent="0.35">
      <c r="B412" s="174"/>
      <c r="C412" s="245">
        <f t="shared" si="4"/>
        <v>100</v>
      </c>
      <c r="D412" s="245" t="s">
        <v>163</v>
      </c>
      <c r="E412" s="246" t="s">
        <v>491</v>
      </c>
      <c r="F412" s="460" t="s">
        <v>492</v>
      </c>
      <c r="G412" s="460"/>
      <c r="H412" s="460"/>
      <c r="I412" s="460"/>
      <c r="J412" s="247" t="s">
        <v>227</v>
      </c>
      <c r="K412" s="248">
        <v>20670</v>
      </c>
      <c r="L412" s="461"/>
      <c r="M412" s="461"/>
      <c r="N412" s="462">
        <f t="shared" si="5"/>
        <v>0</v>
      </c>
      <c r="O412" s="462"/>
      <c r="P412" s="462"/>
      <c r="Q412" s="462"/>
      <c r="R412" s="312" t="s">
        <v>1419</v>
      </c>
      <c r="S412" s="177"/>
      <c r="U412" s="249" t="s">
        <v>5</v>
      </c>
      <c r="V412" s="250" t="s">
        <v>37</v>
      </c>
      <c r="W412" s="251">
        <v>0</v>
      </c>
      <c r="X412" s="251">
        <f t="shared" si="6"/>
        <v>0</v>
      </c>
      <c r="Y412" s="251">
        <v>0</v>
      </c>
      <c r="Z412" s="251">
        <f t="shared" si="7"/>
        <v>0</v>
      </c>
      <c r="AA412" s="251">
        <v>0</v>
      </c>
      <c r="AB412" s="252">
        <f t="shared" si="8"/>
        <v>0</v>
      </c>
      <c r="AS412" s="164" t="s">
        <v>167</v>
      </c>
      <c r="AU412" s="164" t="s">
        <v>163</v>
      </c>
      <c r="AV412" s="164" t="s">
        <v>112</v>
      </c>
      <c r="AZ412" s="164" t="s">
        <v>162</v>
      </c>
      <c r="BF412" s="253">
        <f t="shared" si="9"/>
        <v>0</v>
      </c>
      <c r="BG412" s="253">
        <f t="shared" si="10"/>
        <v>0</v>
      </c>
      <c r="BH412" s="253">
        <f t="shared" si="11"/>
        <v>0</v>
      </c>
      <c r="BI412" s="253">
        <f t="shared" si="12"/>
        <v>0</v>
      </c>
      <c r="BJ412" s="253">
        <f t="shared" si="13"/>
        <v>0</v>
      </c>
      <c r="BK412" s="164" t="s">
        <v>78</v>
      </c>
      <c r="BL412" s="253">
        <f t="shared" si="14"/>
        <v>0</v>
      </c>
      <c r="BM412" s="164" t="s">
        <v>167</v>
      </c>
      <c r="BN412" s="164" t="s">
        <v>493</v>
      </c>
    </row>
    <row r="413" spans="2:66" s="173" customFormat="1" ht="25.5" customHeight="1" x14ac:dyDescent="0.35">
      <c r="B413" s="174"/>
      <c r="C413" s="245">
        <f t="shared" si="4"/>
        <v>101</v>
      </c>
      <c r="D413" s="245" t="s">
        <v>163</v>
      </c>
      <c r="E413" s="246" t="s">
        <v>494</v>
      </c>
      <c r="F413" s="460" t="s">
        <v>495</v>
      </c>
      <c r="G413" s="460"/>
      <c r="H413" s="460"/>
      <c r="I413" s="460"/>
      <c r="J413" s="247" t="s">
        <v>227</v>
      </c>
      <c r="K413" s="248">
        <v>689</v>
      </c>
      <c r="L413" s="461"/>
      <c r="M413" s="461"/>
      <c r="N413" s="462">
        <f t="shared" si="5"/>
        <v>0</v>
      </c>
      <c r="O413" s="462"/>
      <c r="P413" s="462"/>
      <c r="Q413" s="462"/>
      <c r="R413" s="312" t="s">
        <v>1419</v>
      </c>
      <c r="S413" s="177"/>
      <c r="U413" s="249" t="s">
        <v>5</v>
      </c>
      <c r="V413" s="250" t="s">
        <v>37</v>
      </c>
      <c r="W413" s="251">
        <v>0</v>
      </c>
      <c r="X413" s="251">
        <f t="shared" si="6"/>
        <v>0</v>
      </c>
      <c r="Y413" s="251">
        <v>0</v>
      </c>
      <c r="Z413" s="251">
        <f t="shared" si="7"/>
        <v>0</v>
      </c>
      <c r="AA413" s="251">
        <v>0</v>
      </c>
      <c r="AB413" s="252">
        <f t="shared" si="8"/>
        <v>0</v>
      </c>
      <c r="AS413" s="164" t="s">
        <v>167</v>
      </c>
      <c r="AU413" s="164" t="s">
        <v>163</v>
      </c>
      <c r="AV413" s="164" t="s">
        <v>112</v>
      </c>
      <c r="AZ413" s="164" t="s">
        <v>162</v>
      </c>
      <c r="BF413" s="253">
        <f t="shared" si="9"/>
        <v>0</v>
      </c>
      <c r="BG413" s="253">
        <f t="shared" si="10"/>
        <v>0</v>
      </c>
      <c r="BH413" s="253">
        <f t="shared" si="11"/>
        <v>0</v>
      </c>
      <c r="BI413" s="253">
        <f t="shared" si="12"/>
        <v>0</v>
      </c>
      <c r="BJ413" s="253">
        <f t="shared" si="13"/>
        <v>0</v>
      </c>
      <c r="BK413" s="164" t="s">
        <v>78</v>
      </c>
      <c r="BL413" s="253">
        <f t="shared" si="14"/>
        <v>0</v>
      </c>
      <c r="BM413" s="164" t="s">
        <v>167</v>
      </c>
      <c r="BN413" s="164" t="s">
        <v>496</v>
      </c>
    </row>
    <row r="414" spans="2:66" s="173" customFormat="1" ht="38.25" customHeight="1" x14ac:dyDescent="0.35">
      <c r="B414" s="174"/>
      <c r="C414" s="245">
        <f t="shared" si="4"/>
        <v>102</v>
      </c>
      <c r="D414" s="245" t="s">
        <v>163</v>
      </c>
      <c r="E414" s="246" t="s">
        <v>497</v>
      </c>
      <c r="F414" s="460" t="s">
        <v>498</v>
      </c>
      <c r="G414" s="460"/>
      <c r="H414" s="460"/>
      <c r="I414" s="460"/>
      <c r="J414" s="247" t="s">
        <v>227</v>
      </c>
      <c r="K414" s="248">
        <v>750</v>
      </c>
      <c r="L414" s="461"/>
      <c r="M414" s="461"/>
      <c r="N414" s="462">
        <f t="shared" si="5"/>
        <v>0</v>
      </c>
      <c r="O414" s="462"/>
      <c r="P414" s="462"/>
      <c r="Q414" s="462"/>
      <c r="R414" s="312" t="s">
        <v>1419</v>
      </c>
      <c r="S414" s="177"/>
      <c r="U414" s="249" t="s">
        <v>5</v>
      </c>
      <c r="V414" s="250" t="s">
        <v>37</v>
      </c>
      <c r="W414" s="251">
        <v>0</v>
      </c>
      <c r="X414" s="251">
        <f t="shared" si="6"/>
        <v>0</v>
      </c>
      <c r="Y414" s="251">
        <v>0</v>
      </c>
      <c r="Z414" s="251">
        <f t="shared" si="7"/>
        <v>0</v>
      </c>
      <c r="AA414" s="251">
        <v>0</v>
      </c>
      <c r="AB414" s="252">
        <f t="shared" si="8"/>
        <v>0</v>
      </c>
      <c r="AS414" s="164" t="s">
        <v>167</v>
      </c>
      <c r="AU414" s="164" t="s">
        <v>163</v>
      </c>
      <c r="AV414" s="164" t="s">
        <v>112</v>
      </c>
      <c r="AZ414" s="164" t="s">
        <v>162</v>
      </c>
      <c r="BF414" s="253">
        <f t="shared" si="9"/>
        <v>0</v>
      </c>
      <c r="BG414" s="253">
        <f t="shared" si="10"/>
        <v>0</v>
      </c>
      <c r="BH414" s="253">
        <f t="shared" si="11"/>
        <v>0</v>
      </c>
      <c r="BI414" s="253">
        <f t="shared" si="12"/>
        <v>0</v>
      </c>
      <c r="BJ414" s="253">
        <f t="shared" si="13"/>
        <v>0</v>
      </c>
      <c r="BK414" s="164" t="s">
        <v>78</v>
      </c>
      <c r="BL414" s="253">
        <f t="shared" si="14"/>
        <v>0</v>
      </c>
      <c r="BM414" s="164" t="s">
        <v>167</v>
      </c>
      <c r="BN414" s="164" t="s">
        <v>499</v>
      </c>
    </row>
    <row r="415" spans="2:66" s="173" customFormat="1" ht="25.5" customHeight="1" x14ac:dyDescent="0.35">
      <c r="B415" s="174"/>
      <c r="C415" s="245">
        <f t="shared" si="4"/>
        <v>103</v>
      </c>
      <c r="D415" s="245" t="s">
        <v>163</v>
      </c>
      <c r="E415" s="246" t="s">
        <v>500</v>
      </c>
      <c r="F415" s="460" t="s">
        <v>501</v>
      </c>
      <c r="G415" s="460"/>
      <c r="H415" s="460"/>
      <c r="I415" s="460"/>
      <c r="J415" s="247" t="s">
        <v>502</v>
      </c>
      <c r="K415" s="248">
        <v>64</v>
      </c>
      <c r="L415" s="461"/>
      <c r="M415" s="461"/>
      <c r="N415" s="462">
        <f t="shared" si="5"/>
        <v>0</v>
      </c>
      <c r="O415" s="462"/>
      <c r="P415" s="462"/>
      <c r="Q415" s="462"/>
      <c r="R415" s="312" t="s">
        <v>1419</v>
      </c>
      <c r="S415" s="177"/>
      <c r="U415" s="249" t="s">
        <v>5</v>
      </c>
      <c r="V415" s="250" t="s">
        <v>37</v>
      </c>
      <c r="W415" s="251">
        <v>0</v>
      </c>
      <c r="X415" s="251">
        <f t="shared" si="6"/>
        <v>0</v>
      </c>
      <c r="Y415" s="251">
        <v>0</v>
      </c>
      <c r="Z415" s="251">
        <f t="shared" si="7"/>
        <v>0</v>
      </c>
      <c r="AA415" s="251">
        <v>0</v>
      </c>
      <c r="AB415" s="252">
        <f t="shared" si="8"/>
        <v>0</v>
      </c>
      <c r="AS415" s="164" t="s">
        <v>167</v>
      </c>
      <c r="AU415" s="164" t="s">
        <v>163</v>
      </c>
      <c r="AV415" s="164" t="s">
        <v>112</v>
      </c>
      <c r="AZ415" s="164" t="s">
        <v>162</v>
      </c>
      <c r="BF415" s="253">
        <f t="shared" si="9"/>
        <v>0</v>
      </c>
      <c r="BG415" s="253">
        <f t="shared" si="10"/>
        <v>0</v>
      </c>
      <c r="BH415" s="253">
        <f t="shared" si="11"/>
        <v>0</v>
      </c>
      <c r="BI415" s="253">
        <f t="shared" si="12"/>
        <v>0</v>
      </c>
      <c r="BJ415" s="253">
        <f t="shared" si="13"/>
        <v>0</v>
      </c>
      <c r="BK415" s="164" t="s">
        <v>78</v>
      </c>
      <c r="BL415" s="253">
        <f t="shared" si="14"/>
        <v>0</v>
      </c>
      <c r="BM415" s="164" t="s">
        <v>167</v>
      </c>
      <c r="BN415" s="164" t="s">
        <v>503</v>
      </c>
    </row>
    <row r="416" spans="2:66" s="173" customFormat="1" ht="25.5" customHeight="1" x14ac:dyDescent="0.35">
      <c r="B416" s="174"/>
      <c r="C416" s="245">
        <f t="shared" ref="C416:C467" si="15">C415+1</f>
        <v>104</v>
      </c>
      <c r="D416" s="245" t="s">
        <v>163</v>
      </c>
      <c r="E416" s="246" t="s">
        <v>504</v>
      </c>
      <c r="F416" s="460" t="s">
        <v>505</v>
      </c>
      <c r="G416" s="460"/>
      <c r="H416" s="460"/>
      <c r="I416" s="460"/>
      <c r="J416" s="247" t="s">
        <v>502</v>
      </c>
      <c r="K416" s="248">
        <v>55</v>
      </c>
      <c r="L416" s="461"/>
      <c r="M416" s="461"/>
      <c r="N416" s="462">
        <f t="shared" si="5"/>
        <v>0</v>
      </c>
      <c r="O416" s="462"/>
      <c r="P416" s="462"/>
      <c r="Q416" s="462"/>
      <c r="R416" s="312" t="s">
        <v>1419</v>
      </c>
      <c r="S416" s="177"/>
      <c r="U416" s="249" t="s">
        <v>5</v>
      </c>
      <c r="V416" s="250" t="s">
        <v>37</v>
      </c>
      <c r="W416" s="251">
        <v>0</v>
      </c>
      <c r="X416" s="251">
        <f t="shared" si="6"/>
        <v>0</v>
      </c>
      <c r="Y416" s="251">
        <v>0</v>
      </c>
      <c r="Z416" s="251">
        <f t="shared" si="7"/>
        <v>0</v>
      </c>
      <c r="AA416" s="251">
        <v>0</v>
      </c>
      <c r="AB416" s="252">
        <f t="shared" si="8"/>
        <v>0</v>
      </c>
      <c r="AS416" s="164" t="s">
        <v>167</v>
      </c>
      <c r="AU416" s="164" t="s">
        <v>163</v>
      </c>
      <c r="AV416" s="164" t="s">
        <v>112</v>
      </c>
      <c r="AZ416" s="164" t="s">
        <v>162</v>
      </c>
      <c r="BF416" s="253">
        <f t="shared" si="9"/>
        <v>0</v>
      </c>
      <c r="BG416" s="253">
        <f t="shared" si="10"/>
        <v>0</v>
      </c>
      <c r="BH416" s="253">
        <f t="shared" si="11"/>
        <v>0</v>
      </c>
      <c r="BI416" s="253">
        <f t="shared" si="12"/>
        <v>0</v>
      </c>
      <c r="BJ416" s="253">
        <f t="shared" si="13"/>
        <v>0</v>
      </c>
      <c r="BK416" s="164" t="s">
        <v>78</v>
      </c>
      <c r="BL416" s="253">
        <f t="shared" si="14"/>
        <v>0</v>
      </c>
      <c r="BM416" s="164" t="s">
        <v>167</v>
      </c>
      <c r="BN416" s="164" t="s">
        <v>506</v>
      </c>
    </row>
    <row r="417" spans="2:66" s="173" customFormat="1" ht="38.25" customHeight="1" x14ac:dyDescent="0.35">
      <c r="B417" s="174"/>
      <c r="C417" s="245">
        <f t="shared" si="15"/>
        <v>105</v>
      </c>
      <c r="D417" s="245" t="s">
        <v>163</v>
      </c>
      <c r="E417" s="246" t="s">
        <v>507</v>
      </c>
      <c r="F417" s="460" t="s">
        <v>508</v>
      </c>
      <c r="G417" s="460"/>
      <c r="H417" s="460"/>
      <c r="I417" s="460"/>
      <c r="J417" s="247" t="s">
        <v>227</v>
      </c>
      <c r="K417" s="248">
        <v>818.27</v>
      </c>
      <c r="L417" s="461"/>
      <c r="M417" s="461"/>
      <c r="N417" s="462">
        <f t="shared" si="5"/>
        <v>0</v>
      </c>
      <c r="O417" s="462"/>
      <c r="P417" s="462"/>
      <c r="Q417" s="462"/>
      <c r="R417" s="312" t="s">
        <v>1419</v>
      </c>
      <c r="S417" s="177"/>
      <c r="U417" s="249" t="s">
        <v>5</v>
      </c>
      <c r="V417" s="250" t="s">
        <v>37</v>
      </c>
      <c r="W417" s="251">
        <v>0</v>
      </c>
      <c r="X417" s="251">
        <f t="shared" si="6"/>
        <v>0</v>
      </c>
      <c r="Y417" s="251">
        <v>0</v>
      </c>
      <c r="Z417" s="251">
        <f t="shared" si="7"/>
        <v>0</v>
      </c>
      <c r="AA417" s="251">
        <v>0</v>
      </c>
      <c r="AB417" s="252">
        <f t="shared" si="8"/>
        <v>0</v>
      </c>
      <c r="AS417" s="164" t="s">
        <v>167</v>
      </c>
      <c r="AU417" s="164" t="s">
        <v>163</v>
      </c>
      <c r="AV417" s="164" t="s">
        <v>112</v>
      </c>
      <c r="AZ417" s="164" t="s">
        <v>162</v>
      </c>
      <c r="BF417" s="253">
        <f t="shared" si="9"/>
        <v>0</v>
      </c>
      <c r="BG417" s="253">
        <f t="shared" si="10"/>
        <v>0</v>
      </c>
      <c r="BH417" s="253">
        <f t="shared" si="11"/>
        <v>0</v>
      </c>
      <c r="BI417" s="253">
        <f t="shared" si="12"/>
        <v>0</v>
      </c>
      <c r="BJ417" s="253">
        <f t="shared" si="13"/>
        <v>0</v>
      </c>
      <c r="BK417" s="164" t="s">
        <v>78</v>
      </c>
      <c r="BL417" s="253">
        <f t="shared" si="14"/>
        <v>0</v>
      </c>
      <c r="BM417" s="164" t="s">
        <v>167</v>
      </c>
      <c r="BN417" s="164" t="s">
        <v>509</v>
      </c>
    </row>
    <row r="418" spans="2:66" s="173" customFormat="1" ht="16.5" customHeight="1" x14ac:dyDescent="0.35">
      <c r="B418" s="174"/>
      <c r="C418" s="245">
        <f t="shared" si="15"/>
        <v>106</v>
      </c>
      <c r="D418" s="245" t="s">
        <v>163</v>
      </c>
      <c r="E418" s="246" t="s">
        <v>510</v>
      </c>
      <c r="F418" s="460" t="s">
        <v>511</v>
      </c>
      <c r="G418" s="460"/>
      <c r="H418" s="460"/>
      <c r="I418" s="460"/>
      <c r="J418" s="247" t="s">
        <v>166</v>
      </c>
      <c r="K418" s="248">
        <v>21.364000000000001</v>
      </c>
      <c r="L418" s="461"/>
      <c r="M418" s="461"/>
      <c r="N418" s="462">
        <f t="shared" si="5"/>
        <v>0</v>
      </c>
      <c r="O418" s="462"/>
      <c r="P418" s="462"/>
      <c r="Q418" s="462"/>
      <c r="R418" s="312" t="s">
        <v>1419</v>
      </c>
      <c r="S418" s="177"/>
      <c r="U418" s="249" t="s">
        <v>5</v>
      </c>
      <c r="V418" s="250" t="s">
        <v>37</v>
      </c>
      <c r="W418" s="251">
        <v>0</v>
      </c>
      <c r="X418" s="251">
        <f t="shared" si="6"/>
        <v>0</v>
      </c>
      <c r="Y418" s="251">
        <v>0</v>
      </c>
      <c r="Z418" s="251">
        <f t="shared" si="7"/>
        <v>0</v>
      </c>
      <c r="AA418" s="251">
        <v>0</v>
      </c>
      <c r="AB418" s="252">
        <f t="shared" si="8"/>
        <v>0</v>
      </c>
      <c r="AS418" s="164" t="s">
        <v>167</v>
      </c>
      <c r="AU418" s="164" t="s">
        <v>163</v>
      </c>
      <c r="AV418" s="164" t="s">
        <v>112</v>
      </c>
      <c r="AZ418" s="164" t="s">
        <v>162</v>
      </c>
      <c r="BF418" s="253">
        <f t="shared" si="9"/>
        <v>0</v>
      </c>
      <c r="BG418" s="253">
        <f t="shared" si="10"/>
        <v>0</v>
      </c>
      <c r="BH418" s="253">
        <f t="shared" si="11"/>
        <v>0</v>
      </c>
      <c r="BI418" s="253">
        <f t="shared" si="12"/>
        <v>0</v>
      </c>
      <c r="BJ418" s="253">
        <f t="shared" si="13"/>
        <v>0</v>
      </c>
      <c r="BK418" s="164" t="s">
        <v>78</v>
      </c>
      <c r="BL418" s="253">
        <f t="shared" si="14"/>
        <v>0</v>
      </c>
      <c r="BM418" s="164" t="s">
        <v>167</v>
      </c>
      <c r="BN418" s="164" t="s">
        <v>512</v>
      </c>
    </row>
    <row r="419" spans="2:66" s="275" customFormat="1" ht="16.5" customHeight="1" x14ac:dyDescent="0.35">
      <c r="B419" s="272"/>
      <c r="C419" s="414"/>
      <c r="D419" s="414"/>
      <c r="E419" s="415" t="s">
        <v>5</v>
      </c>
      <c r="F419" s="491" t="s">
        <v>513</v>
      </c>
      <c r="G419" s="492"/>
      <c r="H419" s="492"/>
      <c r="I419" s="492"/>
      <c r="J419" s="414"/>
      <c r="K419" s="415" t="s">
        <v>5</v>
      </c>
      <c r="L419" s="273"/>
      <c r="M419" s="273"/>
      <c r="N419" s="306"/>
      <c r="O419" s="306"/>
      <c r="P419" s="306"/>
      <c r="Q419" s="306"/>
      <c r="R419" s="306"/>
      <c r="S419" s="274"/>
      <c r="U419" s="276"/>
      <c r="V419" s="306"/>
      <c r="W419" s="306"/>
      <c r="X419" s="306"/>
      <c r="Y419" s="306"/>
      <c r="Z419" s="306"/>
      <c r="AA419" s="306"/>
      <c r="AB419" s="277"/>
      <c r="AU419" s="278" t="s">
        <v>169</v>
      </c>
      <c r="AV419" s="278" t="s">
        <v>112</v>
      </c>
      <c r="AW419" s="275" t="s">
        <v>78</v>
      </c>
      <c r="AX419" s="275" t="s">
        <v>30</v>
      </c>
      <c r="AY419" s="275" t="s">
        <v>72</v>
      </c>
      <c r="AZ419" s="278" t="s">
        <v>162</v>
      </c>
    </row>
    <row r="420" spans="2:66" s="259" customFormat="1" ht="16.5" customHeight="1" x14ac:dyDescent="0.35">
      <c r="B420" s="254"/>
      <c r="C420" s="412"/>
      <c r="D420" s="412"/>
      <c r="E420" s="256" t="s">
        <v>5</v>
      </c>
      <c r="F420" s="477" t="s">
        <v>514</v>
      </c>
      <c r="G420" s="478"/>
      <c r="H420" s="478"/>
      <c r="I420" s="478"/>
      <c r="J420" s="412"/>
      <c r="K420" s="257">
        <v>10.215999999999999</v>
      </c>
      <c r="L420" s="255"/>
      <c r="M420" s="255"/>
      <c r="N420" s="303"/>
      <c r="O420" s="303"/>
      <c r="P420" s="303"/>
      <c r="Q420" s="303"/>
      <c r="R420" s="303"/>
      <c r="S420" s="258"/>
      <c r="U420" s="260"/>
      <c r="V420" s="303"/>
      <c r="W420" s="303"/>
      <c r="X420" s="303"/>
      <c r="Y420" s="303"/>
      <c r="Z420" s="303"/>
      <c r="AA420" s="303"/>
      <c r="AB420" s="261"/>
      <c r="AU420" s="262" t="s">
        <v>169</v>
      </c>
      <c r="AV420" s="262" t="s">
        <v>112</v>
      </c>
      <c r="AW420" s="259" t="s">
        <v>112</v>
      </c>
      <c r="AX420" s="259" t="s">
        <v>30</v>
      </c>
      <c r="AY420" s="259" t="s">
        <v>72</v>
      </c>
      <c r="AZ420" s="262" t="s">
        <v>162</v>
      </c>
    </row>
    <row r="421" spans="2:66" s="259" customFormat="1" ht="16.5" customHeight="1" x14ac:dyDescent="0.35">
      <c r="B421" s="254"/>
      <c r="C421" s="412"/>
      <c r="D421" s="412"/>
      <c r="E421" s="256" t="s">
        <v>5</v>
      </c>
      <c r="F421" s="477" t="s">
        <v>515</v>
      </c>
      <c r="G421" s="478"/>
      <c r="H421" s="478"/>
      <c r="I421" s="478"/>
      <c r="J421" s="412"/>
      <c r="K421" s="257">
        <v>4.42</v>
      </c>
      <c r="L421" s="255"/>
      <c r="M421" s="255"/>
      <c r="N421" s="303"/>
      <c r="O421" s="303"/>
      <c r="P421" s="303"/>
      <c r="Q421" s="303"/>
      <c r="R421" s="303"/>
      <c r="S421" s="258"/>
      <c r="U421" s="260"/>
      <c r="V421" s="303"/>
      <c r="W421" s="303"/>
      <c r="X421" s="303"/>
      <c r="Y421" s="303"/>
      <c r="Z421" s="303"/>
      <c r="AA421" s="303"/>
      <c r="AB421" s="261"/>
      <c r="AU421" s="262" t="s">
        <v>169</v>
      </c>
      <c r="AV421" s="262" t="s">
        <v>112</v>
      </c>
      <c r="AW421" s="259" t="s">
        <v>112</v>
      </c>
      <c r="AX421" s="259" t="s">
        <v>30</v>
      </c>
      <c r="AY421" s="259" t="s">
        <v>72</v>
      </c>
      <c r="AZ421" s="262" t="s">
        <v>162</v>
      </c>
    </row>
    <row r="422" spans="2:66" s="259" customFormat="1" ht="16.5" customHeight="1" x14ac:dyDescent="0.35">
      <c r="B422" s="254"/>
      <c r="C422" s="412"/>
      <c r="D422" s="412"/>
      <c r="E422" s="256" t="s">
        <v>5</v>
      </c>
      <c r="F422" s="477" t="s">
        <v>516</v>
      </c>
      <c r="G422" s="478"/>
      <c r="H422" s="478"/>
      <c r="I422" s="478"/>
      <c r="J422" s="412"/>
      <c r="K422" s="257">
        <v>3.08</v>
      </c>
      <c r="L422" s="255"/>
      <c r="M422" s="255"/>
      <c r="N422" s="303"/>
      <c r="O422" s="303"/>
      <c r="P422" s="303"/>
      <c r="Q422" s="303"/>
      <c r="R422" s="303"/>
      <c r="S422" s="258"/>
      <c r="U422" s="260"/>
      <c r="V422" s="303"/>
      <c r="W422" s="303"/>
      <c r="X422" s="303"/>
      <c r="Y422" s="303"/>
      <c r="Z422" s="303"/>
      <c r="AA422" s="303"/>
      <c r="AB422" s="261"/>
      <c r="AU422" s="262" t="s">
        <v>169</v>
      </c>
      <c r="AV422" s="262" t="s">
        <v>112</v>
      </c>
      <c r="AW422" s="259" t="s">
        <v>112</v>
      </c>
      <c r="AX422" s="259" t="s">
        <v>30</v>
      </c>
      <c r="AY422" s="259" t="s">
        <v>72</v>
      </c>
      <c r="AZ422" s="262" t="s">
        <v>162</v>
      </c>
    </row>
    <row r="423" spans="2:66" s="259" customFormat="1" ht="16.5" customHeight="1" x14ac:dyDescent="0.35">
      <c r="B423" s="254"/>
      <c r="C423" s="412"/>
      <c r="D423" s="412"/>
      <c r="E423" s="256" t="s">
        <v>5</v>
      </c>
      <c r="F423" s="477" t="s">
        <v>517</v>
      </c>
      <c r="G423" s="478"/>
      <c r="H423" s="478"/>
      <c r="I423" s="478"/>
      <c r="J423" s="412"/>
      <c r="K423" s="257">
        <v>3.6480000000000001</v>
      </c>
      <c r="L423" s="255"/>
      <c r="M423" s="255"/>
      <c r="N423" s="303"/>
      <c r="O423" s="303"/>
      <c r="P423" s="303"/>
      <c r="Q423" s="303"/>
      <c r="R423" s="303"/>
      <c r="S423" s="258"/>
      <c r="U423" s="260"/>
      <c r="V423" s="303"/>
      <c r="W423" s="303"/>
      <c r="X423" s="303"/>
      <c r="Y423" s="303"/>
      <c r="Z423" s="303"/>
      <c r="AA423" s="303"/>
      <c r="AB423" s="261"/>
      <c r="AU423" s="262" t="s">
        <v>169</v>
      </c>
      <c r="AV423" s="262" t="s">
        <v>112</v>
      </c>
      <c r="AW423" s="259" t="s">
        <v>112</v>
      </c>
      <c r="AX423" s="259" t="s">
        <v>30</v>
      </c>
      <c r="AY423" s="259" t="s">
        <v>72</v>
      </c>
      <c r="AZ423" s="262" t="s">
        <v>162</v>
      </c>
    </row>
    <row r="424" spans="2:66" s="268" customFormat="1" ht="16.5" customHeight="1" x14ac:dyDescent="0.35">
      <c r="B424" s="263"/>
      <c r="C424" s="413"/>
      <c r="D424" s="413"/>
      <c r="E424" s="265" t="s">
        <v>5</v>
      </c>
      <c r="F424" s="479" t="s">
        <v>170</v>
      </c>
      <c r="G424" s="480"/>
      <c r="H424" s="480"/>
      <c r="I424" s="480"/>
      <c r="J424" s="413"/>
      <c r="K424" s="266">
        <v>21.364000000000001</v>
      </c>
      <c r="L424" s="264"/>
      <c r="M424" s="264"/>
      <c r="N424" s="304"/>
      <c r="O424" s="304"/>
      <c r="P424" s="304"/>
      <c r="Q424" s="304"/>
      <c r="R424" s="304"/>
      <c r="S424" s="267"/>
      <c r="U424" s="269"/>
      <c r="V424" s="304"/>
      <c r="W424" s="304"/>
      <c r="X424" s="304"/>
      <c r="Y424" s="304"/>
      <c r="Z424" s="304"/>
      <c r="AA424" s="304"/>
      <c r="AB424" s="270"/>
      <c r="AU424" s="271" t="s">
        <v>169</v>
      </c>
      <c r="AV424" s="271" t="s">
        <v>112</v>
      </c>
      <c r="AW424" s="268" t="s">
        <v>167</v>
      </c>
      <c r="AX424" s="268" t="s">
        <v>30</v>
      </c>
      <c r="AY424" s="268" t="s">
        <v>78</v>
      </c>
      <c r="AZ424" s="271" t="s">
        <v>162</v>
      </c>
    </row>
    <row r="425" spans="2:66" s="173" customFormat="1" ht="25.5" customHeight="1" x14ac:dyDescent="0.35">
      <c r="B425" s="174"/>
      <c r="C425" s="245">
        <f>C418+1</f>
        <v>107</v>
      </c>
      <c r="D425" s="245" t="s">
        <v>163</v>
      </c>
      <c r="E425" s="246" t="s">
        <v>518</v>
      </c>
      <c r="F425" s="460" t="s">
        <v>519</v>
      </c>
      <c r="G425" s="460"/>
      <c r="H425" s="460"/>
      <c r="I425" s="460"/>
      <c r="J425" s="247" t="s">
        <v>227</v>
      </c>
      <c r="K425" s="248">
        <v>184.75</v>
      </c>
      <c r="L425" s="461"/>
      <c r="M425" s="461"/>
      <c r="N425" s="462">
        <f>ROUND(L425*K425,2)</f>
        <v>0</v>
      </c>
      <c r="O425" s="462"/>
      <c r="P425" s="462"/>
      <c r="Q425" s="462"/>
      <c r="R425" s="312" t="s">
        <v>1420</v>
      </c>
      <c r="S425" s="177"/>
      <c r="U425" s="249" t="s">
        <v>5</v>
      </c>
      <c r="V425" s="250" t="s">
        <v>37</v>
      </c>
      <c r="W425" s="251">
        <v>0</v>
      </c>
      <c r="X425" s="251">
        <f>W425*K425</f>
        <v>0</v>
      </c>
      <c r="Y425" s="251">
        <v>0</v>
      </c>
      <c r="Z425" s="251">
        <f>Y425*K425</f>
        <v>0</v>
      </c>
      <c r="AA425" s="251">
        <v>0</v>
      </c>
      <c r="AB425" s="252">
        <f>AA425*K425</f>
        <v>0</v>
      </c>
      <c r="AS425" s="164" t="s">
        <v>167</v>
      </c>
      <c r="AU425" s="164" t="s">
        <v>163</v>
      </c>
      <c r="AV425" s="164" t="s">
        <v>112</v>
      </c>
      <c r="AZ425" s="164" t="s">
        <v>162</v>
      </c>
      <c r="BF425" s="253">
        <f>IF(V425="základní",N425,0)</f>
        <v>0</v>
      </c>
      <c r="BG425" s="253">
        <f>IF(V425="snížená",N425,0)</f>
        <v>0</v>
      </c>
      <c r="BH425" s="253">
        <f>IF(V425="zákl. přenesená",N425,0)</f>
        <v>0</v>
      </c>
      <c r="BI425" s="253">
        <f>IF(V425="sníž. přenesená",N425,0)</f>
        <v>0</v>
      </c>
      <c r="BJ425" s="253">
        <f>IF(V425="nulová",N425,0)</f>
        <v>0</v>
      </c>
      <c r="BK425" s="164" t="s">
        <v>78</v>
      </c>
      <c r="BL425" s="253">
        <f>ROUND(L425*K425,2)</f>
        <v>0</v>
      </c>
      <c r="BM425" s="164" t="s">
        <v>167</v>
      </c>
      <c r="BN425" s="164" t="s">
        <v>520</v>
      </c>
    </row>
    <row r="426" spans="2:66" s="275" customFormat="1" ht="16.5" customHeight="1" x14ac:dyDescent="0.35">
      <c r="B426" s="272"/>
      <c r="C426" s="414"/>
      <c r="D426" s="414"/>
      <c r="E426" s="415" t="s">
        <v>5</v>
      </c>
      <c r="F426" s="491" t="s">
        <v>521</v>
      </c>
      <c r="G426" s="492"/>
      <c r="H426" s="492"/>
      <c r="I426" s="492"/>
      <c r="J426" s="414"/>
      <c r="K426" s="415" t="s">
        <v>5</v>
      </c>
      <c r="L426" s="273"/>
      <c r="M426" s="273"/>
      <c r="N426" s="306"/>
      <c r="O426" s="306"/>
      <c r="P426" s="306"/>
      <c r="Q426" s="306"/>
      <c r="R426" s="306"/>
      <c r="S426" s="274"/>
      <c r="U426" s="276"/>
      <c r="V426" s="306"/>
      <c r="W426" s="306"/>
      <c r="X426" s="306"/>
      <c r="Y426" s="306"/>
      <c r="Z426" s="306"/>
      <c r="AA426" s="306"/>
      <c r="AB426" s="277"/>
      <c r="AU426" s="278" t="s">
        <v>169</v>
      </c>
      <c r="AV426" s="278" t="s">
        <v>112</v>
      </c>
      <c r="AW426" s="275" t="s">
        <v>78</v>
      </c>
      <c r="AX426" s="275" t="s">
        <v>30</v>
      </c>
      <c r="AY426" s="275" t="s">
        <v>72</v>
      </c>
      <c r="AZ426" s="278" t="s">
        <v>162</v>
      </c>
    </row>
    <row r="427" spans="2:66" s="259" customFormat="1" ht="16.5" customHeight="1" x14ac:dyDescent="0.35">
      <c r="B427" s="254"/>
      <c r="C427" s="412"/>
      <c r="D427" s="412"/>
      <c r="E427" s="256" t="s">
        <v>5</v>
      </c>
      <c r="F427" s="477" t="s">
        <v>522</v>
      </c>
      <c r="G427" s="478"/>
      <c r="H427" s="478"/>
      <c r="I427" s="478"/>
      <c r="J427" s="412"/>
      <c r="K427" s="257">
        <v>184.75</v>
      </c>
      <c r="L427" s="255"/>
      <c r="M427" s="255"/>
      <c r="N427" s="303"/>
      <c r="O427" s="303"/>
      <c r="P427" s="303"/>
      <c r="Q427" s="303"/>
      <c r="R427" s="303"/>
      <c r="S427" s="258"/>
      <c r="U427" s="260"/>
      <c r="V427" s="303"/>
      <c r="W427" s="303"/>
      <c r="X427" s="303"/>
      <c r="Y427" s="303"/>
      <c r="Z427" s="303"/>
      <c r="AA427" s="303"/>
      <c r="AB427" s="261"/>
      <c r="AU427" s="262" t="s">
        <v>169</v>
      </c>
      <c r="AV427" s="262" t="s">
        <v>112</v>
      </c>
      <c r="AW427" s="259" t="s">
        <v>112</v>
      </c>
      <c r="AX427" s="259" t="s">
        <v>30</v>
      </c>
      <c r="AY427" s="259" t="s">
        <v>72</v>
      </c>
      <c r="AZ427" s="262" t="s">
        <v>162</v>
      </c>
    </row>
    <row r="428" spans="2:66" s="268" customFormat="1" ht="16.5" customHeight="1" x14ac:dyDescent="0.35">
      <c r="B428" s="263"/>
      <c r="C428" s="413"/>
      <c r="D428" s="413"/>
      <c r="E428" s="265" t="s">
        <v>5</v>
      </c>
      <c r="F428" s="479" t="s">
        <v>170</v>
      </c>
      <c r="G428" s="480"/>
      <c r="H428" s="480"/>
      <c r="I428" s="480"/>
      <c r="J428" s="413"/>
      <c r="K428" s="266">
        <v>184.75</v>
      </c>
      <c r="L428" s="264"/>
      <c r="M428" s="264"/>
      <c r="N428" s="304"/>
      <c r="O428" s="304"/>
      <c r="P428" s="304"/>
      <c r="Q428" s="304"/>
      <c r="R428" s="304"/>
      <c r="S428" s="267"/>
      <c r="U428" s="269"/>
      <c r="V428" s="304"/>
      <c r="W428" s="304"/>
      <c r="X428" s="304"/>
      <c r="Y428" s="304"/>
      <c r="Z428" s="304"/>
      <c r="AA428" s="304"/>
      <c r="AB428" s="270"/>
      <c r="AU428" s="271" t="s">
        <v>169</v>
      </c>
      <c r="AV428" s="271" t="s">
        <v>112</v>
      </c>
      <c r="AW428" s="268" t="s">
        <v>167</v>
      </c>
      <c r="AX428" s="268" t="s">
        <v>30</v>
      </c>
      <c r="AY428" s="268" t="s">
        <v>78</v>
      </c>
      <c r="AZ428" s="271" t="s">
        <v>162</v>
      </c>
    </row>
    <row r="429" spans="2:66" s="173" customFormat="1" ht="25.5" customHeight="1" x14ac:dyDescent="0.35">
      <c r="B429" s="174"/>
      <c r="C429" s="245">
        <f>C425+1</f>
        <v>108</v>
      </c>
      <c r="D429" s="245" t="s">
        <v>163</v>
      </c>
      <c r="E429" s="246" t="s">
        <v>523</v>
      </c>
      <c r="F429" s="460" t="s">
        <v>524</v>
      </c>
      <c r="G429" s="460"/>
      <c r="H429" s="460"/>
      <c r="I429" s="460"/>
      <c r="J429" s="247" t="s">
        <v>166</v>
      </c>
      <c r="K429" s="248">
        <v>55.75</v>
      </c>
      <c r="L429" s="461"/>
      <c r="M429" s="461"/>
      <c r="N429" s="462">
        <f>ROUND(L429*K429,2)</f>
        <v>0</v>
      </c>
      <c r="O429" s="462"/>
      <c r="P429" s="462"/>
      <c r="Q429" s="462"/>
      <c r="R429" s="312" t="s">
        <v>1420</v>
      </c>
      <c r="S429" s="177"/>
      <c r="U429" s="249" t="s">
        <v>5</v>
      </c>
      <c r="V429" s="250" t="s">
        <v>37</v>
      </c>
      <c r="W429" s="251">
        <v>0</v>
      </c>
      <c r="X429" s="251">
        <f>W429*K429</f>
        <v>0</v>
      </c>
      <c r="Y429" s="251">
        <v>0</v>
      </c>
      <c r="Z429" s="251">
        <f>Y429*K429</f>
        <v>0</v>
      </c>
      <c r="AA429" s="251">
        <v>0</v>
      </c>
      <c r="AB429" s="252">
        <f>AA429*K429</f>
        <v>0</v>
      </c>
      <c r="AS429" s="164" t="s">
        <v>167</v>
      </c>
      <c r="AU429" s="164" t="s">
        <v>163</v>
      </c>
      <c r="AV429" s="164" t="s">
        <v>112</v>
      </c>
      <c r="AZ429" s="164" t="s">
        <v>162</v>
      </c>
      <c r="BF429" s="253">
        <f>IF(V429="základní",N429,0)</f>
        <v>0</v>
      </c>
      <c r="BG429" s="253">
        <f>IF(V429="snížená",N429,0)</f>
        <v>0</v>
      </c>
      <c r="BH429" s="253">
        <f>IF(V429="zákl. přenesená",N429,0)</f>
        <v>0</v>
      </c>
      <c r="BI429" s="253">
        <f>IF(V429="sníž. přenesená",N429,0)</f>
        <v>0</v>
      </c>
      <c r="BJ429" s="253">
        <f>IF(V429="nulová",N429,0)</f>
        <v>0</v>
      </c>
      <c r="BK429" s="164" t="s">
        <v>78</v>
      </c>
      <c r="BL429" s="253">
        <f>ROUND(L429*K429,2)</f>
        <v>0</v>
      </c>
      <c r="BM429" s="164" t="s">
        <v>167</v>
      </c>
      <c r="BN429" s="164" t="s">
        <v>525</v>
      </c>
    </row>
    <row r="430" spans="2:66" s="275" customFormat="1" ht="16.5" customHeight="1" x14ac:dyDescent="0.35">
      <c r="B430" s="272"/>
      <c r="C430" s="414"/>
      <c r="D430" s="414"/>
      <c r="E430" s="415" t="s">
        <v>5</v>
      </c>
      <c r="F430" s="491" t="s">
        <v>526</v>
      </c>
      <c r="G430" s="492"/>
      <c r="H430" s="492"/>
      <c r="I430" s="492"/>
      <c r="J430" s="414"/>
      <c r="K430" s="415" t="s">
        <v>5</v>
      </c>
      <c r="L430" s="273"/>
      <c r="M430" s="273"/>
      <c r="N430" s="306"/>
      <c r="O430" s="306"/>
      <c r="P430" s="306"/>
      <c r="Q430" s="306"/>
      <c r="R430" s="306"/>
      <c r="S430" s="274"/>
      <c r="U430" s="276"/>
      <c r="V430" s="306"/>
      <c r="W430" s="306"/>
      <c r="X430" s="306"/>
      <c r="Y430" s="306"/>
      <c r="Z430" s="306"/>
      <c r="AA430" s="306"/>
      <c r="AB430" s="277"/>
      <c r="AU430" s="278" t="s">
        <v>169</v>
      </c>
      <c r="AV430" s="278" t="s">
        <v>112</v>
      </c>
      <c r="AW430" s="275" t="s">
        <v>78</v>
      </c>
      <c r="AX430" s="275" t="s">
        <v>30</v>
      </c>
      <c r="AY430" s="275" t="s">
        <v>72</v>
      </c>
      <c r="AZ430" s="278" t="s">
        <v>162</v>
      </c>
    </row>
    <row r="431" spans="2:66" s="259" customFormat="1" ht="16.5" customHeight="1" x14ac:dyDescent="0.35">
      <c r="B431" s="254"/>
      <c r="C431" s="412"/>
      <c r="D431" s="412"/>
      <c r="E431" s="256" t="s">
        <v>5</v>
      </c>
      <c r="F431" s="477" t="s">
        <v>527</v>
      </c>
      <c r="G431" s="478"/>
      <c r="H431" s="478"/>
      <c r="I431" s="478"/>
      <c r="J431" s="412"/>
      <c r="K431" s="257">
        <v>55.75</v>
      </c>
      <c r="L431" s="255"/>
      <c r="M431" s="255"/>
      <c r="N431" s="303"/>
      <c r="O431" s="303"/>
      <c r="P431" s="303"/>
      <c r="Q431" s="303"/>
      <c r="R431" s="303"/>
      <c r="S431" s="258"/>
      <c r="U431" s="260"/>
      <c r="V431" s="303"/>
      <c r="W431" s="303"/>
      <c r="X431" s="303"/>
      <c r="Y431" s="303"/>
      <c r="Z431" s="303"/>
      <c r="AA431" s="303"/>
      <c r="AB431" s="261"/>
      <c r="AU431" s="262" t="s">
        <v>169</v>
      </c>
      <c r="AV431" s="262" t="s">
        <v>112</v>
      </c>
      <c r="AW431" s="259" t="s">
        <v>112</v>
      </c>
      <c r="AX431" s="259" t="s">
        <v>30</v>
      </c>
      <c r="AY431" s="259" t="s">
        <v>72</v>
      </c>
      <c r="AZ431" s="262" t="s">
        <v>162</v>
      </c>
    </row>
    <row r="432" spans="2:66" s="268" customFormat="1" ht="16.5" customHeight="1" x14ac:dyDescent="0.35">
      <c r="B432" s="263"/>
      <c r="C432" s="413"/>
      <c r="D432" s="413"/>
      <c r="E432" s="265" t="s">
        <v>5</v>
      </c>
      <c r="F432" s="479" t="s">
        <v>170</v>
      </c>
      <c r="G432" s="480"/>
      <c r="H432" s="480"/>
      <c r="I432" s="480"/>
      <c r="J432" s="413"/>
      <c r="K432" s="266">
        <v>55.75</v>
      </c>
      <c r="L432" s="264"/>
      <c r="M432" s="264"/>
      <c r="N432" s="304"/>
      <c r="O432" s="304"/>
      <c r="P432" s="304"/>
      <c r="Q432" s="304"/>
      <c r="R432" s="304"/>
      <c r="S432" s="267"/>
      <c r="U432" s="269"/>
      <c r="V432" s="304"/>
      <c r="W432" s="304"/>
      <c r="X432" s="304"/>
      <c r="Y432" s="304"/>
      <c r="Z432" s="304"/>
      <c r="AA432" s="304"/>
      <c r="AB432" s="270"/>
      <c r="AU432" s="271" t="s">
        <v>169</v>
      </c>
      <c r="AV432" s="271" t="s">
        <v>112</v>
      </c>
      <c r="AW432" s="268" t="s">
        <v>167</v>
      </c>
      <c r="AX432" s="268" t="s">
        <v>30</v>
      </c>
      <c r="AY432" s="268" t="s">
        <v>78</v>
      </c>
      <c r="AZ432" s="271" t="s">
        <v>162</v>
      </c>
    </row>
    <row r="433" spans="2:66" s="173" customFormat="1" ht="38.25" customHeight="1" x14ac:dyDescent="0.35">
      <c r="B433" s="174"/>
      <c r="C433" s="245">
        <f>C429+1</f>
        <v>109</v>
      </c>
      <c r="D433" s="245" t="s">
        <v>163</v>
      </c>
      <c r="E433" s="246" t="s">
        <v>528</v>
      </c>
      <c r="F433" s="460" t="s">
        <v>529</v>
      </c>
      <c r="G433" s="460"/>
      <c r="H433" s="460"/>
      <c r="I433" s="460"/>
      <c r="J433" s="247" t="s">
        <v>227</v>
      </c>
      <c r="K433" s="248">
        <v>68.228999999999999</v>
      </c>
      <c r="L433" s="461"/>
      <c r="M433" s="461"/>
      <c r="N433" s="462">
        <f>ROUND(L433*K433,2)</f>
        <v>0</v>
      </c>
      <c r="O433" s="462"/>
      <c r="P433" s="462"/>
      <c r="Q433" s="462"/>
      <c r="R433" s="312" t="s">
        <v>1420</v>
      </c>
      <c r="S433" s="177"/>
      <c r="U433" s="249" t="s">
        <v>5</v>
      </c>
      <c r="V433" s="250" t="s">
        <v>37</v>
      </c>
      <c r="W433" s="251">
        <v>0</v>
      </c>
      <c r="X433" s="251">
        <f>W433*K433</f>
        <v>0</v>
      </c>
      <c r="Y433" s="251">
        <v>0</v>
      </c>
      <c r="Z433" s="251">
        <f>Y433*K433</f>
        <v>0</v>
      </c>
      <c r="AA433" s="251">
        <v>0</v>
      </c>
      <c r="AB433" s="252">
        <f>AA433*K433</f>
        <v>0</v>
      </c>
      <c r="AS433" s="164" t="s">
        <v>167</v>
      </c>
      <c r="AU433" s="164" t="s">
        <v>163</v>
      </c>
      <c r="AV433" s="164" t="s">
        <v>112</v>
      </c>
      <c r="AZ433" s="164" t="s">
        <v>162</v>
      </c>
      <c r="BF433" s="253">
        <f>IF(V433="základní",N433,0)</f>
        <v>0</v>
      </c>
      <c r="BG433" s="253">
        <f>IF(V433="snížená",N433,0)</f>
        <v>0</v>
      </c>
      <c r="BH433" s="253">
        <f>IF(V433="zákl. přenesená",N433,0)</f>
        <v>0</v>
      </c>
      <c r="BI433" s="253">
        <f>IF(V433="sníž. přenesená",N433,0)</f>
        <v>0</v>
      </c>
      <c r="BJ433" s="253">
        <f>IF(V433="nulová",N433,0)</f>
        <v>0</v>
      </c>
      <c r="BK433" s="164" t="s">
        <v>78</v>
      </c>
      <c r="BL433" s="253">
        <f>ROUND(L433*K433,2)</f>
        <v>0</v>
      </c>
      <c r="BM433" s="164" t="s">
        <v>167</v>
      </c>
      <c r="BN433" s="164" t="s">
        <v>530</v>
      </c>
    </row>
    <row r="434" spans="2:66" s="259" customFormat="1" ht="16.5" customHeight="1" x14ac:dyDescent="0.35">
      <c r="B434" s="254"/>
      <c r="C434" s="412"/>
      <c r="D434" s="412"/>
      <c r="E434" s="256" t="s">
        <v>5</v>
      </c>
      <c r="F434" s="481" t="s">
        <v>531</v>
      </c>
      <c r="G434" s="482"/>
      <c r="H434" s="482"/>
      <c r="I434" s="482"/>
      <c r="J434" s="412"/>
      <c r="K434" s="257">
        <v>28.215</v>
      </c>
      <c r="L434" s="255"/>
      <c r="M434" s="255"/>
      <c r="N434" s="303"/>
      <c r="O434" s="303"/>
      <c r="P434" s="303"/>
      <c r="Q434" s="303"/>
      <c r="R434" s="303"/>
      <c r="S434" s="258"/>
      <c r="U434" s="260"/>
      <c r="V434" s="303"/>
      <c r="W434" s="303"/>
      <c r="X434" s="303"/>
      <c r="Y434" s="303"/>
      <c r="Z434" s="303"/>
      <c r="AA434" s="303"/>
      <c r="AB434" s="261"/>
      <c r="AU434" s="262" t="s">
        <v>169</v>
      </c>
      <c r="AV434" s="262" t="s">
        <v>112</v>
      </c>
      <c r="AW434" s="259" t="s">
        <v>112</v>
      </c>
      <c r="AX434" s="259" t="s">
        <v>30</v>
      </c>
      <c r="AY434" s="259" t="s">
        <v>72</v>
      </c>
      <c r="AZ434" s="262" t="s">
        <v>162</v>
      </c>
    </row>
    <row r="435" spans="2:66" s="259" customFormat="1" ht="16.5" customHeight="1" x14ac:dyDescent="0.35">
      <c r="B435" s="254"/>
      <c r="C435" s="412"/>
      <c r="D435" s="412"/>
      <c r="E435" s="256" t="s">
        <v>5</v>
      </c>
      <c r="F435" s="477" t="s">
        <v>532</v>
      </c>
      <c r="G435" s="478"/>
      <c r="H435" s="478"/>
      <c r="I435" s="478"/>
      <c r="J435" s="412"/>
      <c r="K435" s="257">
        <v>40.014000000000003</v>
      </c>
      <c r="L435" s="255"/>
      <c r="M435" s="255"/>
      <c r="N435" s="303"/>
      <c r="O435" s="303"/>
      <c r="P435" s="303"/>
      <c r="Q435" s="303"/>
      <c r="R435" s="303"/>
      <c r="S435" s="258"/>
      <c r="U435" s="260"/>
      <c r="V435" s="303"/>
      <c r="W435" s="303"/>
      <c r="X435" s="303"/>
      <c r="Y435" s="303"/>
      <c r="Z435" s="303"/>
      <c r="AA435" s="303"/>
      <c r="AB435" s="261"/>
      <c r="AU435" s="262" t="s">
        <v>169</v>
      </c>
      <c r="AV435" s="262" t="s">
        <v>112</v>
      </c>
      <c r="AW435" s="259" t="s">
        <v>112</v>
      </c>
      <c r="AX435" s="259" t="s">
        <v>30</v>
      </c>
      <c r="AY435" s="259" t="s">
        <v>72</v>
      </c>
      <c r="AZ435" s="262" t="s">
        <v>162</v>
      </c>
    </row>
    <row r="436" spans="2:66" s="268" customFormat="1" ht="16.5" customHeight="1" x14ac:dyDescent="0.35">
      <c r="B436" s="263"/>
      <c r="C436" s="413"/>
      <c r="D436" s="413"/>
      <c r="E436" s="265" t="s">
        <v>5</v>
      </c>
      <c r="F436" s="479" t="s">
        <v>170</v>
      </c>
      <c r="G436" s="480"/>
      <c r="H436" s="480"/>
      <c r="I436" s="480"/>
      <c r="J436" s="413"/>
      <c r="K436" s="266">
        <v>68.228999999999999</v>
      </c>
      <c r="L436" s="264"/>
      <c r="M436" s="264"/>
      <c r="N436" s="304"/>
      <c r="O436" s="304"/>
      <c r="P436" s="304"/>
      <c r="Q436" s="304"/>
      <c r="R436" s="304"/>
      <c r="S436" s="267"/>
      <c r="U436" s="269"/>
      <c r="V436" s="304"/>
      <c r="W436" s="304"/>
      <c r="X436" s="304"/>
      <c r="Y436" s="304"/>
      <c r="Z436" s="304"/>
      <c r="AA436" s="304"/>
      <c r="AB436" s="270"/>
      <c r="AU436" s="271" t="s">
        <v>169</v>
      </c>
      <c r="AV436" s="271" t="s">
        <v>112</v>
      </c>
      <c r="AW436" s="268" t="s">
        <v>167</v>
      </c>
      <c r="AX436" s="268" t="s">
        <v>30</v>
      </c>
      <c r="AY436" s="268" t="s">
        <v>78</v>
      </c>
      <c r="AZ436" s="271" t="s">
        <v>162</v>
      </c>
    </row>
    <row r="437" spans="2:66" s="173" customFormat="1" ht="38.25" customHeight="1" x14ac:dyDescent="0.35">
      <c r="B437" s="174"/>
      <c r="C437" s="245">
        <f>C433+1</f>
        <v>110</v>
      </c>
      <c r="D437" s="245" t="s">
        <v>163</v>
      </c>
      <c r="E437" s="246" t="s">
        <v>533</v>
      </c>
      <c r="F437" s="460" t="s">
        <v>534</v>
      </c>
      <c r="G437" s="460"/>
      <c r="H437" s="460"/>
      <c r="I437" s="460"/>
      <c r="J437" s="247" t="s">
        <v>227</v>
      </c>
      <c r="K437" s="248">
        <v>12.862</v>
      </c>
      <c r="L437" s="461"/>
      <c r="M437" s="461"/>
      <c r="N437" s="462">
        <f>ROUND(L437*K437,2)</f>
        <v>0</v>
      </c>
      <c r="O437" s="462"/>
      <c r="P437" s="462"/>
      <c r="Q437" s="462"/>
      <c r="R437" s="312" t="s">
        <v>1420</v>
      </c>
      <c r="S437" s="177"/>
      <c r="U437" s="249" t="s">
        <v>5</v>
      </c>
      <c r="V437" s="250" t="s">
        <v>37</v>
      </c>
      <c r="W437" s="251">
        <v>0</v>
      </c>
      <c r="X437" s="251">
        <f>W437*K437</f>
        <v>0</v>
      </c>
      <c r="Y437" s="251">
        <v>0</v>
      </c>
      <c r="Z437" s="251">
        <f>Y437*K437</f>
        <v>0</v>
      </c>
      <c r="AA437" s="251">
        <v>0</v>
      </c>
      <c r="AB437" s="252">
        <f>AA437*K437</f>
        <v>0</v>
      </c>
      <c r="AS437" s="164" t="s">
        <v>167</v>
      </c>
      <c r="AU437" s="164" t="s">
        <v>163</v>
      </c>
      <c r="AV437" s="164" t="s">
        <v>112</v>
      </c>
      <c r="AZ437" s="164" t="s">
        <v>162</v>
      </c>
      <c r="BF437" s="253">
        <f>IF(V437="základní",N437,0)</f>
        <v>0</v>
      </c>
      <c r="BG437" s="253">
        <f>IF(V437="snížená",N437,0)</f>
        <v>0</v>
      </c>
      <c r="BH437" s="253">
        <f>IF(V437="zákl. přenesená",N437,0)</f>
        <v>0</v>
      </c>
      <c r="BI437" s="253">
        <f>IF(V437="sníž. přenesená",N437,0)</f>
        <v>0</v>
      </c>
      <c r="BJ437" s="253">
        <f>IF(V437="nulová",N437,0)</f>
        <v>0</v>
      </c>
      <c r="BK437" s="164" t="s">
        <v>78</v>
      </c>
      <c r="BL437" s="253">
        <f>ROUND(L437*K437,2)</f>
        <v>0</v>
      </c>
      <c r="BM437" s="164" t="s">
        <v>167</v>
      </c>
      <c r="BN437" s="164" t="s">
        <v>535</v>
      </c>
    </row>
    <row r="438" spans="2:66" s="275" customFormat="1" ht="16.5" customHeight="1" x14ac:dyDescent="0.35">
      <c r="B438" s="272"/>
      <c r="C438" s="414"/>
      <c r="D438" s="414"/>
      <c r="E438" s="415" t="s">
        <v>5</v>
      </c>
      <c r="F438" s="491" t="s">
        <v>536</v>
      </c>
      <c r="G438" s="492"/>
      <c r="H438" s="492"/>
      <c r="I438" s="492"/>
      <c r="J438" s="414"/>
      <c r="K438" s="415" t="s">
        <v>5</v>
      </c>
      <c r="L438" s="273"/>
      <c r="M438" s="273"/>
      <c r="N438" s="306"/>
      <c r="O438" s="306"/>
      <c r="P438" s="306"/>
      <c r="Q438" s="306"/>
      <c r="R438" s="306"/>
      <c r="S438" s="274"/>
      <c r="U438" s="276"/>
      <c r="V438" s="306"/>
      <c r="W438" s="306"/>
      <c r="X438" s="306"/>
      <c r="Y438" s="306"/>
      <c r="Z438" s="306"/>
      <c r="AA438" s="306"/>
      <c r="AB438" s="277"/>
      <c r="AU438" s="278" t="s">
        <v>169</v>
      </c>
      <c r="AV438" s="278" t="s">
        <v>112</v>
      </c>
      <c r="AW438" s="275" t="s">
        <v>78</v>
      </c>
      <c r="AX438" s="275" t="s">
        <v>30</v>
      </c>
      <c r="AY438" s="275" t="s">
        <v>72</v>
      </c>
      <c r="AZ438" s="278" t="s">
        <v>162</v>
      </c>
    </row>
    <row r="439" spans="2:66" s="259" customFormat="1" ht="16.5" customHeight="1" x14ac:dyDescent="0.35">
      <c r="B439" s="254"/>
      <c r="C439" s="412"/>
      <c r="D439" s="412"/>
      <c r="E439" s="256" t="s">
        <v>5</v>
      </c>
      <c r="F439" s="477" t="s">
        <v>537</v>
      </c>
      <c r="G439" s="478"/>
      <c r="H439" s="478"/>
      <c r="I439" s="478"/>
      <c r="J439" s="412"/>
      <c r="K439" s="257">
        <v>5.4539999999999997</v>
      </c>
      <c r="L439" s="255"/>
      <c r="M439" s="255"/>
      <c r="N439" s="303"/>
      <c r="O439" s="303"/>
      <c r="P439" s="303"/>
      <c r="Q439" s="303"/>
      <c r="R439" s="303"/>
      <c r="S439" s="258"/>
      <c r="U439" s="260"/>
      <c r="V439" s="303"/>
      <c r="W439" s="303"/>
      <c r="X439" s="303"/>
      <c r="Y439" s="303"/>
      <c r="Z439" s="303"/>
      <c r="AA439" s="303"/>
      <c r="AB439" s="261"/>
      <c r="AU439" s="262" t="s">
        <v>169</v>
      </c>
      <c r="AV439" s="262" t="s">
        <v>112</v>
      </c>
      <c r="AW439" s="259" t="s">
        <v>112</v>
      </c>
      <c r="AX439" s="259" t="s">
        <v>30</v>
      </c>
      <c r="AY439" s="259" t="s">
        <v>72</v>
      </c>
      <c r="AZ439" s="262" t="s">
        <v>162</v>
      </c>
    </row>
    <row r="440" spans="2:66" s="259" customFormat="1" ht="16.5" customHeight="1" x14ac:dyDescent="0.35">
      <c r="B440" s="254"/>
      <c r="C440" s="412"/>
      <c r="D440" s="412"/>
      <c r="E440" s="256" t="s">
        <v>5</v>
      </c>
      <c r="F440" s="477" t="s">
        <v>538</v>
      </c>
      <c r="G440" s="478"/>
      <c r="H440" s="478"/>
      <c r="I440" s="478"/>
      <c r="J440" s="412"/>
      <c r="K440" s="257">
        <v>4.8479999999999999</v>
      </c>
      <c r="L440" s="255"/>
      <c r="M440" s="255"/>
      <c r="N440" s="303"/>
      <c r="O440" s="303"/>
      <c r="P440" s="303"/>
      <c r="Q440" s="303"/>
      <c r="R440" s="303"/>
      <c r="S440" s="258"/>
      <c r="U440" s="260"/>
      <c r="V440" s="303"/>
      <c r="W440" s="303"/>
      <c r="X440" s="303"/>
      <c r="Y440" s="303"/>
      <c r="Z440" s="303"/>
      <c r="AA440" s="303"/>
      <c r="AB440" s="261"/>
      <c r="AU440" s="262" t="s">
        <v>169</v>
      </c>
      <c r="AV440" s="262" t="s">
        <v>112</v>
      </c>
      <c r="AW440" s="259" t="s">
        <v>112</v>
      </c>
      <c r="AX440" s="259" t="s">
        <v>30</v>
      </c>
      <c r="AY440" s="259" t="s">
        <v>72</v>
      </c>
      <c r="AZ440" s="262" t="s">
        <v>162</v>
      </c>
    </row>
    <row r="441" spans="2:66" s="259" customFormat="1" ht="16.5" customHeight="1" x14ac:dyDescent="0.35">
      <c r="B441" s="254"/>
      <c r="C441" s="412"/>
      <c r="D441" s="412"/>
      <c r="E441" s="256" t="s">
        <v>5</v>
      </c>
      <c r="F441" s="477" t="s">
        <v>539</v>
      </c>
      <c r="G441" s="478"/>
      <c r="H441" s="478"/>
      <c r="I441" s="478"/>
      <c r="J441" s="412"/>
      <c r="K441" s="257">
        <v>2.56</v>
      </c>
      <c r="L441" s="255"/>
      <c r="M441" s="255"/>
      <c r="N441" s="303"/>
      <c r="O441" s="303"/>
      <c r="P441" s="303"/>
      <c r="Q441" s="303"/>
      <c r="R441" s="303"/>
      <c r="S441" s="258"/>
      <c r="U441" s="260"/>
      <c r="V441" s="303"/>
      <c r="W441" s="303"/>
      <c r="X441" s="303"/>
      <c r="Y441" s="303"/>
      <c r="Z441" s="303"/>
      <c r="AA441" s="303"/>
      <c r="AB441" s="261"/>
      <c r="AU441" s="262" t="s">
        <v>169</v>
      </c>
      <c r="AV441" s="262" t="s">
        <v>112</v>
      </c>
      <c r="AW441" s="259" t="s">
        <v>112</v>
      </c>
      <c r="AX441" s="259" t="s">
        <v>30</v>
      </c>
      <c r="AY441" s="259" t="s">
        <v>72</v>
      </c>
      <c r="AZ441" s="262" t="s">
        <v>162</v>
      </c>
    </row>
    <row r="442" spans="2:66" s="268" customFormat="1" ht="16.5" customHeight="1" x14ac:dyDescent="0.35">
      <c r="B442" s="263"/>
      <c r="C442" s="413"/>
      <c r="D442" s="413"/>
      <c r="E442" s="265" t="s">
        <v>5</v>
      </c>
      <c r="F442" s="479" t="s">
        <v>170</v>
      </c>
      <c r="G442" s="480"/>
      <c r="H442" s="480"/>
      <c r="I442" s="480"/>
      <c r="J442" s="413"/>
      <c r="K442" s="266">
        <v>12.862</v>
      </c>
      <c r="L442" s="264"/>
      <c r="M442" s="264"/>
      <c r="N442" s="304"/>
      <c r="O442" s="304"/>
      <c r="P442" s="304"/>
      <c r="Q442" s="304"/>
      <c r="R442" s="304"/>
      <c r="S442" s="267"/>
      <c r="U442" s="269"/>
      <c r="V442" s="304"/>
      <c r="W442" s="304"/>
      <c r="X442" s="304"/>
      <c r="Y442" s="304"/>
      <c r="Z442" s="304"/>
      <c r="AA442" s="304"/>
      <c r="AB442" s="270"/>
      <c r="AU442" s="271" t="s">
        <v>169</v>
      </c>
      <c r="AV442" s="271" t="s">
        <v>112</v>
      </c>
      <c r="AW442" s="268" t="s">
        <v>167</v>
      </c>
      <c r="AX442" s="268" t="s">
        <v>30</v>
      </c>
      <c r="AY442" s="268" t="s">
        <v>78</v>
      </c>
      <c r="AZ442" s="271" t="s">
        <v>162</v>
      </c>
    </row>
    <row r="443" spans="2:66" s="173" customFormat="1" ht="38.25" customHeight="1" x14ac:dyDescent="0.35">
      <c r="B443" s="174"/>
      <c r="C443" s="245">
        <f>C437+1</f>
        <v>111</v>
      </c>
      <c r="D443" s="245" t="s">
        <v>163</v>
      </c>
      <c r="E443" s="246" t="s">
        <v>540</v>
      </c>
      <c r="F443" s="460" t="s">
        <v>541</v>
      </c>
      <c r="G443" s="460"/>
      <c r="H443" s="460"/>
      <c r="I443" s="460"/>
      <c r="J443" s="247" t="s">
        <v>227</v>
      </c>
      <c r="K443" s="248">
        <v>684</v>
      </c>
      <c r="L443" s="461"/>
      <c r="M443" s="461"/>
      <c r="N443" s="462">
        <f>ROUND(L443*K443,2)</f>
        <v>0</v>
      </c>
      <c r="O443" s="462"/>
      <c r="P443" s="462"/>
      <c r="Q443" s="462"/>
      <c r="R443" s="312" t="s">
        <v>1420</v>
      </c>
      <c r="S443" s="177"/>
      <c r="U443" s="249" t="s">
        <v>5</v>
      </c>
      <c r="V443" s="250" t="s">
        <v>37</v>
      </c>
      <c r="W443" s="251">
        <v>0</v>
      </c>
      <c r="X443" s="251">
        <f>W443*K443</f>
        <v>0</v>
      </c>
      <c r="Y443" s="251">
        <v>0</v>
      </c>
      <c r="Z443" s="251">
        <f>Y443*K443</f>
        <v>0</v>
      </c>
      <c r="AA443" s="251">
        <v>0</v>
      </c>
      <c r="AB443" s="252">
        <f>AA443*K443</f>
        <v>0</v>
      </c>
      <c r="AS443" s="164" t="s">
        <v>167</v>
      </c>
      <c r="AU443" s="164" t="s">
        <v>163</v>
      </c>
      <c r="AV443" s="164" t="s">
        <v>112</v>
      </c>
      <c r="AZ443" s="164" t="s">
        <v>162</v>
      </c>
      <c r="BF443" s="253">
        <f>IF(V443="základní",N443,0)</f>
        <v>0</v>
      </c>
      <c r="BG443" s="253">
        <f>IF(V443="snížená",N443,0)</f>
        <v>0</v>
      </c>
      <c r="BH443" s="253">
        <f>IF(V443="zákl. přenesená",N443,0)</f>
        <v>0</v>
      </c>
      <c r="BI443" s="253">
        <f>IF(V443="sníž. přenesená",N443,0)</f>
        <v>0</v>
      </c>
      <c r="BJ443" s="253">
        <f>IF(V443="nulová",N443,0)</f>
        <v>0</v>
      </c>
      <c r="BK443" s="164" t="s">
        <v>78</v>
      </c>
      <c r="BL443" s="253">
        <f>ROUND(L443*K443,2)</f>
        <v>0</v>
      </c>
      <c r="BM443" s="164" t="s">
        <v>167</v>
      </c>
      <c r="BN443" s="164" t="s">
        <v>542</v>
      </c>
    </row>
    <row r="444" spans="2:66" s="259" customFormat="1" ht="16.5" customHeight="1" x14ac:dyDescent="0.35">
      <c r="B444" s="254"/>
      <c r="C444" s="412"/>
      <c r="D444" s="412"/>
      <c r="E444" s="256" t="s">
        <v>5</v>
      </c>
      <c r="F444" s="481" t="s">
        <v>543</v>
      </c>
      <c r="G444" s="482"/>
      <c r="H444" s="482"/>
      <c r="I444" s="482"/>
      <c r="J444" s="412"/>
      <c r="K444" s="257">
        <v>684</v>
      </c>
      <c r="L444" s="255"/>
      <c r="M444" s="255"/>
      <c r="N444" s="303"/>
      <c r="O444" s="303"/>
      <c r="P444" s="303"/>
      <c r="Q444" s="303"/>
      <c r="R444" s="303"/>
      <c r="S444" s="258"/>
      <c r="U444" s="260"/>
      <c r="V444" s="303"/>
      <c r="W444" s="303"/>
      <c r="X444" s="303"/>
      <c r="Y444" s="303"/>
      <c r="Z444" s="303"/>
      <c r="AA444" s="303"/>
      <c r="AB444" s="261"/>
      <c r="AU444" s="262" t="s">
        <v>169</v>
      </c>
      <c r="AV444" s="262" t="s">
        <v>112</v>
      </c>
      <c r="AW444" s="259" t="s">
        <v>112</v>
      </c>
      <c r="AX444" s="259" t="s">
        <v>30</v>
      </c>
      <c r="AY444" s="259" t="s">
        <v>72</v>
      </c>
      <c r="AZ444" s="262" t="s">
        <v>162</v>
      </c>
    </row>
    <row r="445" spans="2:66" s="268" customFormat="1" ht="16.5" customHeight="1" x14ac:dyDescent="0.35">
      <c r="B445" s="263"/>
      <c r="C445" s="413"/>
      <c r="D445" s="413"/>
      <c r="E445" s="265" t="s">
        <v>5</v>
      </c>
      <c r="F445" s="479" t="s">
        <v>170</v>
      </c>
      <c r="G445" s="480"/>
      <c r="H445" s="480"/>
      <c r="I445" s="480"/>
      <c r="J445" s="413"/>
      <c r="K445" s="266">
        <v>684</v>
      </c>
      <c r="L445" s="264"/>
      <c r="M445" s="264"/>
      <c r="N445" s="304"/>
      <c r="O445" s="304"/>
      <c r="P445" s="304"/>
      <c r="Q445" s="304"/>
      <c r="R445" s="304"/>
      <c r="S445" s="267"/>
      <c r="U445" s="269"/>
      <c r="V445" s="304"/>
      <c r="W445" s="304"/>
      <c r="X445" s="304"/>
      <c r="Y445" s="304"/>
      <c r="Z445" s="304"/>
      <c r="AA445" s="304"/>
      <c r="AB445" s="270"/>
      <c r="AU445" s="271" t="s">
        <v>169</v>
      </c>
      <c r="AV445" s="271" t="s">
        <v>112</v>
      </c>
      <c r="AW445" s="268" t="s">
        <v>167</v>
      </c>
      <c r="AX445" s="268" t="s">
        <v>30</v>
      </c>
      <c r="AY445" s="268" t="s">
        <v>78</v>
      </c>
      <c r="AZ445" s="271" t="s">
        <v>162</v>
      </c>
    </row>
    <row r="446" spans="2:66" s="173" customFormat="1" ht="38.25" customHeight="1" x14ac:dyDescent="0.35">
      <c r="B446" s="174"/>
      <c r="C446" s="245">
        <f>C443+1</f>
        <v>112</v>
      </c>
      <c r="D446" s="245" t="s">
        <v>163</v>
      </c>
      <c r="E446" s="246" t="s">
        <v>544</v>
      </c>
      <c r="F446" s="460" t="s">
        <v>545</v>
      </c>
      <c r="G446" s="460"/>
      <c r="H446" s="460"/>
      <c r="I446" s="460"/>
      <c r="J446" s="247" t="s">
        <v>166</v>
      </c>
      <c r="K446" s="248">
        <v>764.572</v>
      </c>
      <c r="L446" s="461"/>
      <c r="M446" s="461"/>
      <c r="N446" s="462">
        <f>ROUND(L446*K446,2)</f>
        <v>0</v>
      </c>
      <c r="O446" s="462"/>
      <c r="P446" s="462"/>
      <c r="Q446" s="462"/>
      <c r="R446" s="313" t="s">
        <v>1421</v>
      </c>
      <c r="S446" s="177"/>
      <c r="U446" s="249" t="s">
        <v>5</v>
      </c>
      <c r="V446" s="250" t="s">
        <v>37</v>
      </c>
      <c r="W446" s="251">
        <v>0</v>
      </c>
      <c r="X446" s="251">
        <f>W446*K446</f>
        <v>0</v>
      </c>
      <c r="Y446" s="251">
        <v>0</v>
      </c>
      <c r="Z446" s="251">
        <f>Y446*K446</f>
        <v>0</v>
      </c>
      <c r="AA446" s="251">
        <v>0</v>
      </c>
      <c r="AB446" s="252">
        <f>AA446*K446</f>
        <v>0</v>
      </c>
      <c r="AS446" s="164" t="s">
        <v>167</v>
      </c>
      <c r="AU446" s="164" t="s">
        <v>163</v>
      </c>
      <c r="AV446" s="164" t="s">
        <v>112</v>
      </c>
      <c r="AZ446" s="164" t="s">
        <v>162</v>
      </c>
      <c r="BF446" s="253">
        <f>IF(V446="základní",N446,0)</f>
        <v>0</v>
      </c>
      <c r="BG446" s="253">
        <f>IF(V446="snížená",N446,0)</f>
        <v>0</v>
      </c>
      <c r="BH446" s="253">
        <f>IF(V446="zákl. přenesená",N446,0)</f>
        <v>0</v>
      </c>
      <c r="BI446" s="253">
        <f>IF(V446="sníž. přenesená",N446,0)</f>
        <v>0</v>
      </c>
      <c r="BJ446" s="253">
        <f>IF(V446="nulová",N446,0)</f>
        <v>0</v>
      </c>
      <c r="BK446" s="164" t="s">
        <v>78</v>
      </c>
      <c r="BL446" s="253">
        <f>ROUND(L446*K446,2)</f>
        <v>0</v>
      </c>
      <c r="BM446" s="164" t="s">
        <v>167</v>
      </c>
      <c r="BN446" s="164" t="s">
        <v>546</v>
      </c>
    </row>
    <row r="447" spans="2:66" s="275" customFormat="1" ht="25.5" customHeight="1" x14ac:dyDescent="0.35">
      <c r="B447" s="272"/>
      <c r="C447" s="414"/>
      <c r="D447" s="414"/>
      <c r="E447" s="415" t="s">
        <v>5</v>
      </c>
      <c r="F447" s="491" t="s">
        <v>547</v>
      </c>
      <c r="G447" s="492"/>
      <c r="H447" s="492"/>
      <c r="I447" s="492"/>
      <c r="J447" s="414"/>
      <c r="K447" s="415" t="s">
        <v>5</v>
      </c>
      <c r="L447" s="273"/>
      <c r="M447" s="273"/>
      <c r="N447" s="306"/>
      <c r="O447" s="306"/>
      <c r="P447" s="306"/>
      <c r="Q447" s="306"/>
      <c r="R447" s="306"/>
      <c r="S447" s="274"/>
      <c r="U447" s="276"/>
      <c r="V447" s="306"/>
      <c r="W447" s="306"/>
      <c r="X447" s="306"/>
      <c r="Y447" s="306"/>
      <c r="Z447" s="306"/>
      <c r="AA447" s="306"/>
      <c r="AB447" s="277"/>
      <c r="AU447" s="278" t="s">
        <v>169</v>
      </c>
      <c r="AV447" s="278" t="s">
        <v>112</v>
      </c>
      <c r="AW447" s="275" t="s">
        <v>78</v>
      </c>
      <c r="AX447" s="275" t="s">
        <v>30</v>
      </c>
      <c r="AY447" s="275" t="s">
        <v>72</v>
      </c>
      <c r="AZ447" s="278" t="s">
        <v>162</v>
      </c>
    </row>
    <row r="448" spans="2:66" s="259" customFormat="1" ht="16.5" customHeight="1" x14ac:dyDescent="0.35">
      <c r="B448" s="254"/>
      <c r="C448" s="412"/>
      <c r="D448" s="412"/>
      <c r="E448" s="256" t="s">
        <v>5</v>
      </c>
      <c r="F448" s="477" t="s">
        <v>548</v>
      </c>
      <c r="G448" s="478"/>
      <c r="H448" s="478"/>
      <c r="I448" s="478"/>
      <c r="J448" s="412"/>
      <c r="K448" s="257">
        <v>200.13800000000001</v>
      </c>
      <c r="L448" s="255"/>
      <c r="M448" s="255"/>
      <c r="N448" s="303"/>
      <c r="O448" s="303"/>
      <c r="P448" s="303"/>
      <c r="Q448" s="303"/>
      <c r="R448" s="303"/>
      <c r="S448" s="258"/>
      <c r="U448" s="260"/>
      <c r="V448" s="303"/>
      <c r="W448" s="303"/>
      <c r="X448" s="303"/>
      <c r="Y448" s="303"/>
      <c r="Z448" s="303"/>
      <c r="AA448" s="303"/>
      <c r="AB448" s="261"/>
      <c r="AU448" s="262" t="s">
        <v>169</v>
      </c>
      <c r="AV448" s="262" t="s">
        <v>112</v>
      </c>
      <c r="AW448" s="259" t="s">
        <v>112</v>
      </c>
      <c r="AX448" s="259" t="s">
        <v>30</v>
      </c>
      <c r="AY448" s="259" t="s">
        <v>72</v>
      </c>
      <c r="AZ448" s="262" t="s">
        <v>162</v>
      </c>
    </row>
    <row r="449" spans="2:66" s="275" customFormat="1" ht="16.5" customHeight="1" x14ac:dyDescent="0.35">
      <c r="B449" s="272"/>
      <c r="C449" s="414"/>
      <c r="D449" s="414"/>
      <c r="E449" s="415" t="s">
        <v>5</v>
      </c>
      <c r="F449" s="493" t="s">
        <v>549</v>
      </c>
      <c r="G449" s="494"/>
      <c r="H449" s="494"/>
      <c r="I449" s="494"/>
      <c r="J449" s="414"/>
      <c r="K449" s="415" t="s">
        <v>5</v>
      </c>
      <c r="L449" s="273"/>
      <c r="M449" s="273"/>
      <c r="N449" s="306"/>
      <c r="O449" s="306"/>
      <c r="P449" s="306"/>
      <c r="Q449" s="306"/>
      <c r="R449" s="306"/>
      <c r="S449" s="274"/>
      <c r="U449" s="276"/>
      <c r="V449" s="306"/>
      <c r="W449" s="306"/>
      <c r="X449" s="306"/>
      <c r="Y449" s="306"/>
      <c r="Z449" s="306"/>
      <c r="AA449" s="306"/>
      <c r="AB449" s="277"/>
      <c r="AU449" s="278" t="s">
        <v>169</v>
      </c>
      <c r="AV449" s="278" t="s">
        <v>112</v>
      </c>
      <c r="AW449" s="275" t="s">
        <v>78</v>
      </c>
      <c r="AX449" s="275" t="s">
        <v>30</v>
      </c>
      <c r="AY449" s="275" t="s">
        <v>72</v>
      </c>
      <c r="AZ449" s="278" t="s">
        <v>162</v>
      </c>
    </row>
    <row r="450" spans="2:66" s="259" customFormat="1" ht="16.5" customHeight="1" x14ac:dyDescent="0.35">
      <c r="B450" s="254"/>
      <c r="C450" s="412"/>
      <c r="D450" s="412"/>
      <c r="E450" s="256" t="s">
        <v>5</v>
      </c>
      <c r="F450" s="477" t="s">
        <v>550</v>
      </c>
      <c r="G450" s="478"/>
      <c r="H450" s="478"/>
      <c r="I450" s="478"/>
      <c r="J450" s="412"/>
      <c r="K450" s="257">
        <v>564.43399999999997</v>
      </c>
      <c r="L450" s="255"/>
      <c r="M450" s="255"/>
      <c r="N450" s="303"/>
      <c r="O450" s="303"/>
      <c r="P450" s="303"/>
      <c r="Q450" s="303"/>
      <c r="R450" s="303"/>
      <c r="S450" s="258"/>
      <c r="U450" s="260"/>
      <c r="V450" s="303"/>
      <c r="W450" s="303"/>
      <c r="X450" s="303"/>
      <c r="Y450" s="303"/>
      <c r="Z450" s="303"/>
      <c r="AA450" s="303"/>
      <c r="AB450" s="261"/>
      <c r="AU450" s="262" t="s">
        <v>169</v>
      </c>
      <c r="AV450" s="262" t="s">
        <v>112</v>
      </c>
      <c r="AW450" s="259" t="s">
        <v>112</v>
      </c>
      <c r="AX450" s="259" t="s">
        <v>30</v>
      </c>
      <c r="AY450" s="259" t="s">
        <v>72</v>
      </c>
      <c r="AZ450" s="262" t="s">
        <v>162</v>
      </c>
    </row>
    <row r="451" spans="2:66" s="268" customFormat="1" ht="16.5" customHeight="1" x14ac:dyDescent="0.35">
      <c r="B451" s="263"/>
      <c r="C451" s="413"/>
      <c r="D451" s="413"/>
      <c r="E451" s="265" t="s">
        <v>5</v>
      </c>
      <c r="F451" s="479" t="s">
        <v>170</v>
      </c>
      <c r="G451" s="480"/>
      <c r="H451" s="480"/>
      <c r="I451" s="480"/>
      <c r="J451" s="413"/>
      <c r="K451" s="266">
        <v>764.572</v>
      </c>
      <c r="L451" s="264"/>
      <c r="M451" s="264"/>
      <c r="N451" s="304"/>
      <c r="O451" s="304"/>
      <c r="P451" s="304"/>
      <c r="Q451" s="304"/>
      <c r="R451" s="304"/>
      <c r="S451" s="267"/>
      <c r="U451" s="269"/>
      <c r="V451" s="304"/>
      <c r="W451" s="304"/>
      <c r="X451" s="304"/>
      <c r="Y451" s="304"/>
      <c r="Z451" s="304"/>
      <c r="AA451" s="304"/>
      <c r="AB451" s="270"/>
      <c r="AU451" s="271" t="s">
        <v>169</v>
      </c>
      <c r="AV451" s="271" t="s">
        <v>112</v>
      </c>
      <c r="AW451" s="268" t="s">
        <v>167</v>
      </c>
      <c r="AX451" s="268" t="s">
        <v>30</v>
      </c>
      <c r="AY451" s="268" t="s">
        <v>78</v>
      </c>
      <c r="AZ451" s="271" t="s">
        <v>162</v>
      </c>
    </row>
    <row r="452" spans="2:66" s="237" customFormat="1" ht="29.9" customHeight="1" x14ac:dyDescent="0.35">
      <c r="B452" s="233"/>
      <c r="C452" s="413"/>
      <c r="D452" s="244" t="s">
        <v>130</v>
      </c>
      <c r="E452" s="244"/>
      <c r="F452" s="244"/>
      <c r="G452" s="244"/>
      <c r="H452" s="244"/>
      <c r="I452" s="244"/>
      <c r="J452" s="244"/>
      <c r="K452" s="244"/>
      <c r="L452" s="244"/>
      <c r="M452" s="244"/>
      <c r="N452" s="487">
        <f>BL452</f>
        <v>0</v>
      </c>
      <c r="O452" s="488"/>
      <c r="P452" s="488"/>
      <c r="Q452" s="488"/>
      <c r="R452" s="307"/>
      <c r="S452" s="236"/>
      <c r="U452" s="238"/>
      <c r="V452" s="234"/>
      <c r="W452" s="234"/>
      <c r="X452" s="239">
        <f>SUM(X453:X456)</f>
        <v>0</v>
      </c>
      <c r="Y452" s="234"/>
      <c r="Z452" s="239">
        <f>SUM(Z453:Z456)</f>
        <v>0</v>
      </c>
      <c r="AA452" s="234"/>
      <c r="AB452" s="240">
        <f>SUM(AB453:AB456)</f>
        <v>0</v>
      </c>
      <c r="AS452" s="241" t="s">
        <v>78</v>
      </c>
      <c r="AU452" s="242" t="s">
        <v>71</v>
      </c>
      <c r="AV452" s="242" t="s">
        <v>78</v>
      </c>
      <c r="AZ452" s="241" t="s">
        <v>162</v>
      </c>
      <c r="BL452" s="243">
        <f>SUM(BL453:BL456)</f>
        <v>0</v>
      </c>
    </row>
    <row r="453" spans="2:66" s="173" customFormat="1" ht="38.25" customHeight="1" x14ac:dyDescent="0.35">
      <c r="B453" s="174"/>
      <c r="C453" s="245">
        <f>C446+1</f>
        <v>113</v>
      </c>
      <c r="D453" s="245" t="s">
        <v>163</v>
      </c>
      <c r="E453" s="246" t="s">
        <v>551</v>
      </c>
      <c r="F453" s="460" t="s">
        <v>552</v>
      </c>
      <c r="G453" s="460"/>
      <c r="H453" s="460"/>
      <c r="I453" s="460"/>
      <c r="J453" s="247" t="s">
        <v>216</v>
      </c>
      <c r="K453" s="248">
        <v>572.76599999999996</v>
      </c>
      <c r="L453" s="461"/>
      <c r="M453" s="461"/>
      <c r="N453" s="462">
        <f>ROUND(L453*K453,2)</f>
        <v>0</v>
      </c>
      <c r="O453" s="462"/>
      <c r="P453" s="462"/>
      <c r="Q453" s="462"/>
      <c r="R453" s="315" t="s">
        <v>1422</v>
      </c>
      <c r="S453" s="177"/>
      <c r="U453" s="249" t="s">
        <v>5</v>
      </c>
      <c r="V453" s="250" t="s">
        <v>37</v>
      </c>
      <c r="W453" s="251">
        <v>0</v>
      </c>
      <c r="X453" s="251">
        <f>W453*K453</f>
        <v>0</v>
      </c>
      <c r="Y453" s="251">
        <v>0</v>
      </c>
      <c r="Z453" s="251">
        <f>Y453*K453</f>
        <v>0</v>
      </c>
      <c r="AA453" s="251">
        <v>0</v>
      </c>
      <c r="AB453" s="252">
        <f>AA453*K453</f>
        <v>0</v>
      </c>
      <c r="AS453" s="164" t="s">
        <v>167</v>
      </c>
      <c r="AU453" s="164" t="s">
        <v>163</v>
      </c>
      <c r="AV453" s="164" t="s">
        <v>112</v>
      </c>
      <c r="AZ453" s="164" t="s">
        <v>162</v>
      </c>
      <c r="BF453" s="253">
        <f>IF(V453="základní",N453,0)</f>
        <v>0</v>
      </c>
      <c r="BG453" s="253">
        <f>IF(V453="snížená",N453,0)</f>
        <v>0</v>
      </c>
      <c r="BH453" s="253">
        <f>IF(V453="zákl. přenesená",N453,0)</f>
        <v>0</v>
      </c>
      <c r="BI453" s="253">
        <f>IF(V453="sníž. přenesená",N453,0)</f>
        <v>0</v>
      </c>
      <c r="BJ453" s="253">
        <f>IF(V453="nulová",N453,0)</f>
        <v>0</v>
      </c>
      <c r="BK453" s="164" t="s">
        <v>78</v>
      </c>
      <c r="BL453" s="253">
        <f>ROUND(L453*K453,2)</f>
        <v>0</v>
      </c>
      <c r="BM453" s="164" t="s">
        <v>167</v>
      </c>
      <c r="BN453" s="164" t="s">
        <v>553</v>
      </c>
    </row>
    <row r="454" spans="2:66" s="173" customFormat="1" ht="38.25" customHeight="1" x14ac:dyDescent="0.35">
      <c r="B454" s="174"/>
      <c r="C454" s="245">
        <f t="shared" si="15"/>
        <v>114</v>
      </c>
      <c r="D454" s="245" t="s">
        <v>163</v>
      </c>
      <c r="E454" s="246" t="s">
        <v>554</v>
      </c>
      <c r="F454" s="460" t="s">
        <v>555</v>
      </c>
      <c r="G454" s="460"/>
      <c r="H454" s="460"/>
      <c r="I454" s="460"/>
      <c r="J454" s="247" t="s">
        <v>216</v>
      </c>
      <c r="K454" s="248">
        <v>11455.32</v>
      </c>
      <c r="L454" s="461"/>
      <c r="M454" s="461"/>
      <c r="N454" s="462">
        <f>ROUND(L454*K454,2)</f>
        <v>0</v>
      </c>
      <c r="O454" s="462"/>
      <c r="P454" s="462"/>
      <c r="Q454" s="462"/>
      <c r="R454" s="315" t="s">
        <v>1422</v>
      </c>
      <c r="S454" s="177"/>
      <c r="U454" s="249" t="s">
        <v>5</v>
      </c>
      <c r="V454" s="250" t="s">
        <v>37</v>
      </c>
      <c r="W454" s="251">
        <v>0</v>
      </c>
      <c r="X454" s="251">
        <f>W454*K454</f>
        <v>0</v>
      </c>
      <c r="Y454" s="251">
        <v>0</v>
      </c>
      <c r="Z454" s="251">
        <f>Y454*K454</f>
        <v>0</v>
      </c>
      <c r="AA454" s="251">
        <v>0</v>
      </c>
      <c r="AB454" s="252">
        <f>AA454*K454</f>
        <v>0</v>
      </c>
      <c r="AS454" s="164" t="s">
        <v>167</v>
      </c>
      <c r="AU454" s="164" t="s">
        <v>163</v>
      </c>
      <c r="AV454" s="164" t="s">
        <v>112</v>
      </c>
      <c r="AZ454" s="164" t="s">
        <v>162</v>
      </c>
      <c r="BF454" s="253">
        <f>IF(V454="základní",N454,0)</f>
        <v>0</v>
      </c>
      <c r="BG454" s="253">
        <f>IF(V454="snížená",N454,0)</f>
        <v>0</v>
      </c>
      <c r="BH454" s="253">
        <f>IF(V454="zákl. přenesená",N454,0)</f>
        <v>0</v>
      </c>
      <c r="BI454" s="253">
        <f>IF(V454="sníž. přenesená",N454,0)</f>
        <v>0</v>
      </c>
      <c r="BJ454" s="253">
        <f>IF(V454="nulová",N454,0)</f>
        <v>0</v>
      </c>
      <c r="BK454" s="164" t="s">
        <v>78</v>
      </c>
      <c r="BL454" s="253">
        <f>ROUND(L454*K454,2)</f>
        <v>0</v>
      </c>
      <c r="BM454" s="164" t="s">
        <v>167</v>
      </c>
      <c r="BN454" s="164" t="s">
        <v>556</v>
      </c>
    </row>
    <row r="455" spans="2:66" s="173" customFormat="1" ht="38.25" customHeight="1" x14ac:dyDescent="0.35">
      <c r="B455" s="174"/>
      <c r="C455" s="245">
        <f t="shared" si="15"/>
        <v>115</v>
      </c>
      <c r="D455" s="245" t="s">
        <v>163</v>
      </c>
      <c r="E455" s="246" t="s">
        <v>557</v>
      </c>
      <c r="F455" s="460" t="s">
        <v>558</v>
      </c>
      <c r="G455" s="460"/>
      <c r="H455" s="460"/>
      <c r="I455" s="460"/>
      <c r="J455" s="247" t="s">
        <v>216</v>
      </c>
      <c r="K455" s="248">
        <v>572.76599999999996</v>
      </c>
      <c r="L455" s="461"/>
      <c r="M455" s="461"/>
      <c r="N455" s="462">
        <f>ROUND(L455*K455,2)</f>
        <v>0</v>
      </c>
      <c r="O455" s="462"/>
      <c r="P455" s="462"/>
      <c r="Q455" s="462"/>
      <c r="R455" s="315" t="s">
        <v>1422</v>
      </c>
      <c r="S455" s="177"/>
      <c r="U455" s="249" t="s">
        <v>5</v>
      </c>
      <c r="V455" s="250" t="s">
        <v>37</v>
      </c>
      <c r="W455" s="251">
        <v>0</v>
      </c>
      <c r="X455" s="251">
        <f>W455*K455</f>
        <v>0</v>
      </c>
      <c r="Y455" s="251">
        <v>0</v>
      </c>
      <c r="Z455" s="251">
        <f>Y455*K455</f>
        <v>0</v>
      </c>
      <c r="AA455" s="251">
        <v>0</v>
      </c>
      <c r="AB455" s="252">
        <f>AA455*K455</f>
        <v>0</v>
      </c>
      <c r="AS455" s="164" t="s">
        <v>167</v>
      </c>
      <c r="AU455" s="164" t="s">
        <v>163</v>
      </c>
      <c r="AV455" s="164" t="s">
        <v>112</v>
      </c>
      <c r="AZ455" s="164" t="s">
        <v>162</v>
      </c>
      <c r="BF455" s="253">
        <f>IF(V455="základní",N455,0)</f>
        <v>0</v>
      </c>
      <c r="BG455" s="253">
        <f>IF(V455="snížená",N455,0)</f>
        <v>0</v>
      </c>
      <c r="BH455" s="253">
        <f>IF(V455="zákl. přenesená",N455,0)</f>
        <v>0</v>
      </c>
      <c r="BI455" s="253">
        <f>IF(V455="sníž. přenesená",N455,0)</f>
        <v>0</v>
      </c>
      <c r="BJ455" s="253">
        <f>IF(V455="nulová",N455,0)</f>
        <v>0</v>
      </c>
      <c r="BK455" s="164" t="s">
        <v>78</v>
      </c>
      <c r="BL455" s="253">
        <f>ROUND(L455*K455,2)</f>
        <v>0</v>
      </c>
      <c r="BM455" s="164" t="s">
        <v>167</v>
      </c>
      <c r="BN455" s="164" t="s">
        <v>559</v>
      </c>
    </row>
    <row r="456" spans="2:66" s="173" customFormat="1" ht="38.25" customHeight="1" x14ac:dyDescent="0.35">
      <c r="B456" s="174"/>
      <c r="C456" s="245">
        <f t="shared" si="15"/>
        <v>116</v>
      </c>
      <c r="D456" s="245" t="s">
        <v>163</v>
      </c>
      <c r="E456" s="246" t="s">
        <v>560</v>
      </c>
      <c r="F456" s="460" t="s">
        <v>561</v>
      </c>
      <c r="G456" s="460"/>
      <c r="H456" s="460"/>
      <c r="I456" s="460"/>
      <c r="J456" s="247" t="s">
        <v>216</v>
      </c>
      <c r="K456" s="248">
        <v>572.76599999999996</v>
      </c>
      <c r="L456" s="461"/>
      <c r="M456" s="461"/>
      <c r="N456" s="462">
        <f>ROUND(L456*K456,2)</f>
        <v>0</v>
      </c>
      <c r="O456" s="462"/>
      <c r="P456" s="462"/>
      <c r="Q456" s="462"/>
      <c r="R456" s="315" t="s">
        <v>1422</v>
      </c>
      <c r="S456" s="177"/>
      <c r="U456" s="249" t="s">
        <v>5</v>
      </c>
      <c r="V456" s="250" t="s">
        <v>37</v>
      </c>
      <c r="W456" s="251">
        <v>0</v>
      </c>
      <c r="X456" s="251">
        <f>W456*K456</f>
        <v>0</v>
      </c>
      <c r="Y456" s="251">
        <v>0</v>
      </c>
      <c r="Z456" s="251">
        <f>Y456*K456</f>
        <v>0</v>
      </c>
      <c r="AA456" s="251">
        <v>0</v>
      </c>
      <c r="AB456" s="252">
        <f>AA456*K456</f>
        <v>0</v>
      </c>
      <c r="AS456" s="164" t="s">
        <v>167</v>
      </c>
      <c r="AU456" s="164" t="s">
        <v>163</v>
      </c>
      <c r="AV456" s="164" t="s">
        <v>112</v>
      </c>
      <c r="AZ456" s="164" t="s">
        <v>162</v>
      </c>
      <c r="BF456" s="253">
        <f>IF(V456="základní",N456,0)</f>
        <v>0</v>
      </c>
      <c r="BG456" s="253">
        <f>IF(V456="snížená",N456,0)</f>
        <v>0</v>
      </c>
      <c r="BH456" s="253">
        <f>IF(V456="zákl. přenesená",N456,0)</f>
        <v>0</v>
      </c>
      <c r="BI456" s="253">
        <f>IF(V456="sníž. přenesená",N456,0)</f>
        <v>0</v>
      </c>
      <c r="BJ456" s="253">
        <f>IF(V456="nulová",N456,0)</f>
        <v>0</v>
      </c>
      <c r="BK456" s="164" t="s">
        <v>78</v>
      </c>
      <c r="BL456" s="253">
        <f>ROUND(L456*K456,2)</f>
        <v>0</v>
      </c>
      <c r="BM456" s="164" t="s">
        <v>167</v>
      </c>
      <c r="BN456" s="164" t="s">
        <v>562</v>
      </c>
    </row>
    <row r="457" spans="2:66" s="237" customFormat="1" ht="29.9" customHeight="1" x14ac:dyDescent="0.35">
      <c r="B457" s="233"/>
      <c r="C457" s="244"/>
      <c r="D457" s="244" t="s">
        <v>131</v>
      </c>
      <c r="E457" s="244"/>
      <c r="F457" s="244"/>
      <c r="G457" s="244"/>
      <c r="H457" s="244"/>
      <c r="I457" s="244"/>
      <c r="J457" s="244"/>
      <c r="K457" s="244"/>
      <c r="L457" s="244"/>
      <c r="M457" s="244"/>
      <c r="N457" s="458">
        <f>BL457</f>
        <v>0</v>
      </c>
      <c r="O457" s="459"/>
      <c r="P457" s="459"/>
      <c r="Q457" s="459"/>
      <c r="R457" s="307"/>
      <c r="S457" s="236"/>
      <c r="U457" s="238"/>
      <c r="V457" s="234"/>
      <c r="W457" s="234"/>
      <c r="X457" s="239">
        <f>SUM(X458:X459)</f>
        <v>0</v>
      </c>
      <c r="Y457" s="239"/>
      <c r="Z457" s="239">
        <f t="shared" ref="Z457:AB457" si="16">SUM(Z458:Z459)</f>
        <v>0</v>
      </c>
      <c r="AA457" s="239"/>
      <c r="AB457" s="239">
        <f t="shared" si="16"/>
        <v>0</v>
      </c>
      <c r="AS457" s="241" t="s">
        <v>78</v>
      </c>
      <c r="AU457" s="242" t="s">
        <v>71</v>
      </c>
      <c r="AV457" s="242" t="s">
        <v>78</v>
      </c>
      <c r="AZ457" s="241" t="s">
        <v>162</v>
      </c>
      <c r="BL457" s="243">
        <f>SUM(BL458:BL459)</f>
        <v>0</v>
      </c>
    </row>
    <row r="458" spans="2:66" s="173" customFormat="1" ht="25.5" customHeight="1" x14ac:dyDescent="0.35">
      <c r="B458" s="174"/>
      <c r="C458" s="245">
        <f>C456+1</f>
        <v>117</v>
      </c>
      <c r="D458" s="245" t="s">
        <v>163</v>
      </c>
      <c r="E458" s="246" t="s">
        <v>563</v>
      </c>
      <c r="F458" s="460" t="s">
        <v>564</v>
      </c>
      <c r="G458" s="460"/>
      <c r="H458" s="460"/>
      <c r="I458" s="460"/>
      <c r="J458" s="247" t="s">
        <v>216</v>
      </c>
      <c r="K458" s="248">
        <f>1060.853+4.501+126.12</f>
        <v>1191.4740000000002</v>
      </c>
      <c r="L458" s="461"/>
      <c r="M458" s="461"/>
      <c r="N458" s="462">
        <f>ROUND(L458*K458,2)</f>
        <v>0</v>
      </c>
      <c r="O458" s="462"/>
      <c r="P458" s="462"/>
      <c r="Q458" s="462"/>
      <c r="R458" s="315" t="s">
        <v>1422</v>
      </c>
      <c r="S458" s="177"/>
      <c r="U458" s="249" t="s">
        <v>5</v>
      </c>
      <c r="V458" s="250" t="s">
        <v>37</v>
      </c>
      <c r="W458" s="251">
        <v>0</v>
      </c>
      <c r="X458" s="251">
        <f>W458*K458</f>
        <v>0</v>
      </c>
      <c r="Y458" s="251">
        <v>0</v>
      </c>
      <c r="Z458" s="251">
        <f>Y458*K458</f>
        <v>0</v>
      </c>
      <c r="AA458" s="251">
        <v>0</v>
      </c>
      <c r="AB458" s="252">
        <f>AA458*K458</f>
        <v>0</v>
      </c>
      <c r="AS458" s="164" t="s">
        <v>167</v>
      </c>
      <c r="AU458" s="164" t="s">
        <v>163</v>
      </c>
      <c r="AV458" s="164" t="s">
        <v>112</v>
      </c>
      <c r="AZ458" s="164" t="s">
        <v>162</v>
      </c>
      <c r="BF458" s="253">
        <f>IF(V458="základní",N458,0)</f>
        <v>0</v>
      </c>
      <c r="BG458" s="253">
        <f>IF(V458="snížená",N458,0)</f>
        <v>0</v>
      </c>
      <c r="BH458" s="253">
        <f>IF(V458="zákl. přenesená",N458,0)</f>
        <v>0</v>
      </c>
      <c r="BI458" s="253">
        <f>IF(V458="sníž. přenesená",N458,0)</f>
        <v>0</v>
      </c>
      <c r="BJ458" s="253">
        <f>IF(V458="nulová",N458,0)</f>
        <v>0</v>
      </c>
      <c r="BK458" s="164" t="s">
        <v>78</v>
      </c>
      <c r="BL458" s="253">
        <f>ROUND(L458*K458,2)</f>
        <v>0</v>
      </c>
      <c r="BM458" s="164" t="s">
        <v>167</v>
      </c>
      <c r="BN458" s="164" t="s">
        <v>565</v>
      </c>
    </row>
    <row r="459" spans="2:66" s="173" customFormat="1" ht="25.5" customHeight="1" x14ac:dyDescent="0.35">
      <c r="B459" s="174"/>
      <c r="C459" s="410">
        <f>C458+1</f>
        <v>118</v>
      </c>
      <c r="D459" s="245" t="s">
        <v>163</v>
      </c>
      <c r="E459" s="246" t="s">
        <v>563</v>
      </c>
      <c r="F459" s="460" t="s">
        <v>1532</v>
      </c>
      <c r="G459" s="460"/>
      <c r="H459" s="460"/>
      <c r="I459" s="460"/>
      <c r="J459" s="247" t="s">
        <v>216</v>
      </c>
      <c r="K459" s="248">
        <f>126.12</f>
        <v>126.12</v>
      </c>
      <c r="L459" s="461"/>
      <c r="M459" s="461"/>
      <c r="N459" s="462">
        <f>ROUND(L459*K459,2)</f>
        <v>0</v>
      </c>
      <c r="O459" s="462"/>
      <c r="P459" s="462"/>
      <c r="Q459" s="462"/>
      <c r="R459" s="315" t="s">
        <v>1422</v>
      </c>
      <c r="S459" s="177"/>
      <c r="U459" s="249" t="s">
        <v>5</v>
      </c>
      <c r="V459" s="250" t="s">
        <v>37</v>
      </c>
      <c r="W459" s="251">
        <v>0</v>
      </c>
      <c r="X459" s="251">
        <f>W459*K459</f>
        <v>0</v>
      </c>
      <c r="Y459" s="251">
        <v>0</v>
      </c>
      <c r="Z459" s="251">
        <f>Y459*K459</f>
        <v>0</v>
      </c>
      <c r="AA459" s="251">
        <v>0</v>
      </c>
      <c r="AB459" s="252">
        <f>AA459*K459</f>
        <v>0</v>
      </c>
      <c r="AS459" s="164" t="s">
        <v>167</v>
      </c>
      <c r="AU459" s="164" t="s">
        <v>163</v>
      </c>
      <c r="AV459" s="164" t="s">
        <v>112</v>
      </c>
      <c r="AZ459" s="164" t="s">
        <v>162</v>
      </c>
      <c r="BF459" s="253">
        <f>IF(V459="základní",N459,0)</f>
        <v>0</v>
      </c>
      <c r="BG459" s="253">
        <f>IF(V459="snížená",N459,0)</f>
        <v>0</v>
      </c>
      <c r="BH459" s="253">
        <f>IF(V459="zákl. přenesená",N459,0)</f>
        <v>0</v>
      </c>
      <c r="BI459" s="253">
        <f>IF(V459="sníž. přenesená",N459,0)</f>
        <v>0</v>
      </c>
      <c r="BJ459" s="253">
        <f>IF(V459="nulová",N459,0)</f>
        <v>0</v>
      </c>
      <c r="BK459" s="164" t="s">
        <v>78</v>
      </c>
      <c r="BL459" s="253">
        <f>ROUND(L459*K459,2)</f>
        <v>0</v>
      </c>
      <c r="BM459" s="164" t="s">
        <v>167</v>
      </c>
      <c r="BN459" s="164" t="s">
        <v>565</v>
      </c>
    </row>
    <row r="460" spans="2:66" s="237" customFormat="1" ht="37.4" customHeight="1" x14ac:dyDescent="0.35">
      <c r="B460" s="233"/>
      <c r="C460" s="244"/>
      <c r="D460" s="235" t="s">
        <v>132</v>
      </c>
      <c r="E460" s="235"/>
      <c r="F460" s="235"/>
      <c r="G460" s="235"/>
      <c r="H460" s="235"/>
      <c r="I460" s="235"/>
      <c r="J460" s="235"/>
      <c r="K460" s="235"/>
      <c r="L460" s="235"/>
      <c r="M460" s="235"/>
      <c r="N460" s="489">
        <f>BL460</f>
        <v>0</v>
      </c>
      <c r="O460" s="490"/>
      <c r="P460" s="490"/>
      <c r="Q460" s="490"/>
      <c r="R460" s="305"/>
      <c r="S460" s="236"/>
      <c r="U460" s="238"/>
      <c r="V460" s="234"/>
      <c r="W460" s="234"/>
      <c r="X460" s="239">
        <f>X461+X485+X498+X522+X530+X539+X596+X613+X694+X785+X816+X855+X868+X884</f>
        <v>13.710599999999999</v>
      </c>
      <c r="Y460" s="234"/>
      <c r="Z460" s="239">
        <f>Z461+Z485+Z498+Z522+Z530+Z539+Z596+Z613+Z694+Z785+Z816+Z855+Z868+Z884</f>
        <v>0.31340040000000002</v>
      </c>
      <c r="AA460" s="234"/>
      <c r="AB460" s="240">
        <f>AB461+AB485+AB498+AB522+AB530+AB539+AB596+AB613+AB694+AB785+AB816+AB855+AB868+AB884</f>
        <v>0</v>
      </c>
      <c r="AS460" s="241" t="s">
        <v>112</v>
      </c>
      <c r="AU460" s="242" t="s">
        <v>71</v>
      </c>
      <c r="AV460" s="242" t="s">
        <v>72</v>
      </c>
      <c r="AZ460" s="241" t="s">
        <v>162</v>
      </c>
      <c r="BL460" s="243">
        <f>BL461+BL485+BL498+BL522+BL530+BL539+BL596+BL613+BL694+BL785+BL816+BL855+BL868+BL877+BL884+BL895</f>
        <v>0</v>
      </c>
    </row>
    <row r="461" spans="2:66" s="237" customFormat="1" ht="19.899999999999999" customHeight="1" x14ac:dyDescent="0.35">
      <c r="B461" s="233"/>
      <c r="C461" s="244"/>
      <c r="D461" s="244" t="s">
        <v>133</v>
      </c>
      <c r="E461" s="244"/>
      <c r="F461" s="244"/>
      <c r="G461" s="244"/>
      <c r="H461" s="244"/>
      <c r="I461" s="244"/>
      <c r="J461" s="244"/>
      <c r="K461" s="244"/>
      <c r="L461" s="244"/>
      <c r="M461" s="244"/>
      <c r="N461" s="487">
        <f>BL461</f>
        <v>0</v>
      </c>
      <c r="O461" s="488"/>
      <c r="P461" s="488"/>
      <c r="Q461" s="488"/>
      <c r="R461" s="307"/>
      <c r="S461" s="236"/>
      <c r="U461" s="238"/>
      <c r="V461" s="234"/>
      <c r="W461" s="234"/>
      <c r="X461" s="239">
        <f>SUM(X462:X484)</f>
        <v>0</v>
      </c>
      <c r="Y461" s="234"/>
      <c r="Z461" s="239">
        <f>SUM(Z462:Z484)</f>
        <v>0</v>
      </c>
      <c r="AA461" s="234"/>
      <c r="AB461" s="240">
        <f>SUM(AB462:AB484)</f>
        <v>0</v>
      </c>
      <c r="AS461" s="241" t="s">
        <v>112</v>
      </c>
      <c r="AU461" s="242" t="s">
        <v>71</v>
      </c>
      <c r="AV461" s="242" t="s">
        <v>78</v>
      </c>
      <c r="AZ461" s="241" t="s">
        <v>162</v>
      </c>
      <c r="BL461" s="243">
        <f>SUM(BL462:BL484)</f>
        <v>0</v>
      </c>
    </row>
    <row r="462" spans="2:66" s="173" customFormat="1" ht="38.25" customHeight="1" x14ac:dyDescent="0.35">
      <c r="B462" s="174"/>
      <c r="C462" s="245">
        <f>C459+1</f>
        <v>119</v>
      </c>
      <c r="D462" s="245" t="s">
        <v>163</v>
      </c>
      <c r="E462" s="246" t="s">
        <v>566</v>
      </c>
      <c r="F462" s="460" t="s">
        <v>567</v>
      </c>
      <c r="G462" s="460"/>
      <c r="H462" s="460"/>
      <c r="I462" s="460"/>
      <c r="J462" s="247" t="s">
        <v>227</v>
      </c>
      <c r="K462" s="248">
        <v>482.03800000000001</v>
      </c>
      <c r="L462" s="461"/>
      <c r="M462" s="461"/>
      <c r="N462" s="462">
        <f>ROUND(L462*K462,2)</f>
        <v>0</v>
      </c>
      <c r="O462" s="462"/>
      <c r="P462" s="462"/>
      <c r="Q462" s="462"/>
      <c r="R462" s="312" t="s">
        <v>1404</v>
      </c>
      <c r="S462" s="177"/>
      <c r="U462" s="249" t="s">
        <v>5</v>
      </c>
      <c r="V462" s="250" t="s">
        <v>37</v>
      </c>
      <c r="W462" s="251">
        <v>0</v>
      </c>
      <c r="X462" s="251">
        <f>W462*K462</f>
        <v>0</v>
      </c>
      <c r="Y462" s="251">
        <v>0</v>
      </c>
      <c r="Z462" s="251">
        <f>Y462*K462</f>
        <v>0</v>
      </c>
      <c r="AA462" s="251">
        <v>0</v>
      </c>
      <c r="AB462" s="252">
        <f>AA462*K462</f>
        <v>0</v>
      </c>
      <c r="AS462" s="164" t="s">
        <v>198</v>
      </c>
      <c r="AU462" s="164" t="s">
        <v>163</v>
      </c>
      <c r="AV462" s="164" t="s">
        <v>112</v>
      </c>
      <c r="AZ462" s="164" t="s">
        <v>162</v>
      </c>
      <c r="BF462" s="253">
        <f>IF(V462="základní",N462,0)</f>
        <v>0</v>
      </c>
      <c r="BG462" s="253">
        <f>IF(V462="snížená",N462,0)</f>
        <v>0</v>
      </c>
      <c r="BH462" s="253">
        <f>IF(V462="zákl. přenesená",N462,0)</f>
        <v>0</v>
      </c>
      <c r="BI462" s="253">
        <f>IF(V462="sníž. přenesená",N462,0)</f>
        <v>0</v>
      </c>
      <c r="BJ462" s="253">
        <f>IF(V462="nulová",N462,0)</f>
        <v>0</v>
      </c>
      <c r="BK462" s="164" t="s">
        <v>78</v>
      </c>
      <c r="BL462" s="253">
        <f>ROUND(L462*K462,2)</f>
        <v>0</v>
      </c>
      <c r="BM462" s="164" t="s">
        <v>198</v>
      </c>
      <c r="BN462" s="164" t="s">
        <v>568</v>
      </c>
    </row>
    <row r="463" spans="2:66" s="259" customFormat="1" ht="16.5" customHeight="1" x14ac:dyDescent="0.35">
      <c r="B463" s="254"/>
      <c r="C463" s="412"/>
      <c r="D463" s="412"/>
      <c r="E463" s="256" t="s">
        <v>5</v>
      </c>
      <c r="F463" s="481" t="s">
        <v>382</v>
      </c>
      <c r="G463" s="482"/>
      <c r="H463" s="482"/>
      <c r="I463" s="482"/>
      <c r="J463" s="412"/>
      <c r="K463" s="257">
        <v>52.777999999999999</v>
      </c>
      <c r="L463" s="255"/>
      <c r="M463" s="255"/>
      <c r="N463" s="303"/>
      <c r="O463" s="303"/>
      <c r="P463" s="303"/>
      <c r="Q463" s="303"/>
      <c r="R463" s="303"/>
      <c r="S463" s="258"/>
      <c r="U463" s="260"/>
      <c r="V463" s="303"/>
      <c r="W463" s="303"/>
      <c r="X463" s="303"/>
      <c r="Y463" s="303"/>
      <c r="Z463" s="303"/>
      <c r="AA463" s="303"/>
      <c r="AB463" s="261"/>
      <c r="AU463" s="262" t="s">
        <v>169</v>
      </c>
      <c r="AV463" s="262" t="s">
        <v>112</v>
      </c>
      <c r="AW463" s="259" t="s">
        <v>112</v>
      </c>
      <c r="AX463" s="259" t="s">
        <v>30</v>
      </c>
      <c r="AY463" s="259" t="s">
        <v>72</v>
      </c>
      <c r="AZ463" s="262" t="s">
        <v>162</v>
      </c>
    </row>
    <row r="464" spans="2:66" s="259" customFormat="1" ht="16.5" customHeight="1" x14ac:dyDescent="0.35">
      <c r="B464" s="254"/>
      <c r="C464" s="412"/>
      <c r="D464" s="412"/>
      <c r="E464" s="256" t="s">
        <v>5</v>
      </c>
      <c r="F464" s="477" t="s">
        <v>569</v>
      </c>
      <c r="G464" s="478"/>
      <c r="H464" s="478"/>
      <c r="I464" s="478"/>
      <c r="J464" s="412"/>
      <c r="K464" s="257">
        <v>429.26</v>
      </c>
      <c r="L464" s="255"/>
      <c r="M464" s="255"/>
      <c r="N464" s="303"/>
      <c r="O464" s="303"/>
      <c r="P464" s="303"/>
      <c r="Q464" s="303"/>
      <c r="R464" s="303"/>
      <c r="S464" s="258"/>
      <c r="U464" s="260"/>
      <c r="V464" s="303"/>
      <c r="W464" s="303"/>
      <c r="X464" s="303"/>
      <c r="Y464" s="303"/>
      <c r="Z464" s="303"/>
      <c r="AA464" s="303"/>
      <c r="AB464" s="261"/>
      <c r="AU464" s="262" t="s">
        <v>169</v>
      </c>
      <c r="AV464" s="262" t="s">
        <v>112</v>
      </c>
      <c r="AW464" s="259" t="s">
        <v>112</v>
      </c>
      <c r="AX464" s="259" t="s">
        <v>30</v>
      </c>
      <c r="AY464" s="259" t="s">
        <v>72</v>
      </c>
      <c r="AZ464" s="262" t="s">
        <v>162</v>
      </c>
    </row>
    <row r="465" spans="2:66" s="268" customFormat="1" ht="16.5" customHeight="1" x14ac:dyDescent="0.35">
      <c r="B465" s="263"/>
      <c r="C465" s="413"/>
      <c r="D465" s="413"/>
      <c r="E465" s="265" t="s">
        <v>5</v>
      </c>
      <c r="F465" s="479" t="s">
        <v>170</v>
      </c>
      <c r="G465" s="480"/>
      <c r="H465" s="480"/>
      <c r="I465" s="480"/>
      <c r="J465" s="413"/>
      <c r="K465" s="266">
        <v>482.03800000000001</v>
      </c>
      <c r="L465" s="264"/>
      <c r="M465" s="264"/>
      <c r="N465" s="304"/>
      <c r="O465" s="304"/>
      <c r="P465" s="304"/>
      <c r="Q465" s="304"/>
      <c r="R465" s="304"/>
      <c r="S465" s="267"/>
      <c r="U465" s="269"/>
      <c r="V465" s="304"/>
      <c r="W465" s="304"/>
      <c r="X465" s="304"/>
      <c r="Y465" s="304"/>
      <c r="Z465" s="304"/>
      <c r="AA465" s="304"/>
      <c r="AB465" s="270"/>
      <c r="AU465" s="271" t="s">
        <v>169</v>
      </c>
      <c r="AV465" s="271" t="s">
        <v>112</v>
      </c>
      <c r="AW465" s="268" t="s">
        <v>167</v>
      </c>
      <c r="AX465" s="268" t="s">
        <v>30</v>
      </c>
      <c r="AY465" s="268" t="s">
        <v>78</v>
      </c>
      <c r="AZ465" s="271" t="s">
        <v>162</v>
      </c>
    </row>
    <row r="466" spans="2:66" s="173" customFormat="1" ht="16.5" customHeight="1" x14ac:dyDescent="0.35">
      <c r="B466" s="174"/>
      <c r="C466" s="279">
        <f>C462+1</f>
        <v>120</v>
      </c>
      <c r="D466" s="279" t="s">
        <v>240</v>
      </c>
      <c r="E466" s="280" t="s">
        <v>570</v>
      </c>
      <c r="F466" s="471" t="s">
        <v>571</v>
      </c>
      <c r="G466" s="471"/>
      <c r="H466" s="471"/>
      <c r="I466" s="471"/>
      <c r="J466" s="281" t="s">
        <v>216</v>
      </c>
      <c r="K466" s="282">
        <v>0.14499999999999999</v>
      </c>
      <c r="L466" s="469"/>
      <c r="M466" s="469"/>
      <c r="N466" s="495">
        <f>ROUND(L466*K466,2)</f>
        <v>0</v>
      </c>
      <c r="O466" s="462"/>
      <c r="P466" s="462"/>
      <c r="Q466" s="462"/>
      <c r="R466" s="312" t="s">
        <v>1404</v>
      </c>
      <c r="S466" s="177"/>
      <c r="U466" s="249" t="s">
        <v>5</v>
      </c>
      <c r="V466" s="250" t="s">
        <v>37</v>
      </c>
      <c r="W466" s="251">
        <v>0</v>
      </c>
      <c r="X466" s="251">
        <f>W466*K466</f>
        <v>0</v>
      </c>
      <c r="Y466" s="251">
        <v>0</v>
      </c>
      <c r="Z466" s="251">
        <f>Y466*K466</f>
        <v>0</v>
      </c>
      <c r="AA466" s="251">
        <v>0</v>
      </c>
      <c r="AB466" s="252">
        <f>AA466*K466</f>
        <v>0</v>
      </c>
      <c r="AS466" s="164" t="s">
        <v>236</v>
      </c>
      <c r="AU466" s="164" t="s">
        <v>240</v>
      </c>
      <c r="AV466" s="164" t="s">
        <v>112</v>
      </c>
      <c r="AZ466" s="164" t="s">
        <v>162</v>
      </c>
      <c r="BF466" s="253">
        <f>IF(V466="základní",N466,0)</f>
        <v>0</v>
      </c>
      <c r="BG466" s="253">
        <f>IF(V466="snížená",N466,0)</f>
        <v>0</v>
      </c>
      <c r="BH466" s="253">
        <f>IF(V466="zákl. přenesená",N466,0)</f>
        <v>0</v>
      </c>
      <c r="BI466" s="253">
        <f>IF(V466="sníž. přenesená",N466,0)</f>
        <v>0</v>
      </c>
      <c r="BJ466" s="253">
        <f>IF(V466="nulová",N466,0)</f>
        <v>0</v>
      </c>
      <c r="BK466" s="164" t="s">
        <v>78</v>
      </c>
      <c r="BL466" s="253">
        <f>ROUND(L466*K466,2)</f>
        <v>0</v>
      </c>
      <c r="BM466" s="164" t="s">
        <v>198</v>
      </c>
      <c r="BN466" s="164" t="s">
        <v>572</v>
      </c>
    </row>
    <row r="467" spans="2:66" s="173" customFormat="1" ht="38.25" customHeight="1" x14ac:dyDescent="0.35">
      <c r="B467" s="174"/>
      <c r="C467" s="245">
        <f t="shared" si="15"/>
        <v>121</v>
      </c>
      <c r="D467" s="245" t="s">
        <v>163</v>
      </c>
      <c r="E467" s="246" t="s">
        <v>573</v>
      </c>
      <c r="F467" s="460" t="s">
        <v>574</v>
      </c>
      <c r="G467" s="460"/>
      <c r="H467" s="460"/>
      <c r="I467" s="460"/>
      <c r="J467" s="247" t="s">
        <v>227</v>
      </c>
      <c r="K467" s="248">
        <v>67.180000000000007</v>
      </c>
      <c r="L467" s="461"/>
      <c r="M467" s="461"/>
      <c r="N467" s="462">
        <f>ROUND(L467*K467,2)</f>
        <v>0</v>
      </c>
      <c r="O467" s="462"/>
      <c r="P467" s="462"/>
      <c r="Q467" s="462"/>
      <c r="R467" s="312" t="s">
        <v>1404</v>
      </c>
      <c r="S467" s="177"/>
      <c r="U467" s="249" t="s">
        <v>5</v>
      </c>
      <c r="V467" s="250" t="s">
        <v>37</v>
      </c>
      <c r="W467" s="251">
        <v>0</v>
      </c>
      <c r="X467" s="251">
        <f>W467*K467</f>
        <v>0</v>
      </c>
      <c r="Y467" s="251">
        <v>0</v>
      </c>
      <c r="Z467" s="251">
        <f>Y467*K467</f>
        <v>0</v>
      </c>
      <c r="AA467" s="251">
        <v>0</v>
      </c>
      <c r="AB467" s="252">
        <f>AA467*K467</f>
        <v>0</v>
      </c>
      <c r="AS467" s="164" t="s">
        <v>198</v>
      </c>
      <c r="AU467" s="164" t="s">
        <v>163</v>
      </c>
      <c r="AV467" s="164" t="s">
        <v>112</v>
      </c>
      <c r="AZ467" s="164" t="s">
        <v>162</v>
      </c>
      <c r="BF467" s="253">
        <f>IF(V467="základní",N467,0)</f>
        <v>0</v>
      </c>
      <c r="BG467" s="253">
        <f>IF(V467="snížená",N467,0)</f>
        <v>0</v>
      </c>
      <c r="BH467" s="253">
        <f>IF(V467="zákl. přenesená",N467,0)</f>
        <v>0</v>
      </c>
      <c r="BI467" s="253">
        <f>IF(V467="sníž. přenesená",N467,0)</f>
        <v>0</v>
      </c>
      <c r="BJ467" s="253">
        <f>IF(V467="nulová",N467,0)</f>
        <v>0</v>
      </c>
      <c r="BK467" s="164" t="s">
        <v>78</v>
      </c>
      <c r="BL467" s="253">
        <f>ROUND(L467*K467,2)</f>
        <v>0</v>
      </c>
      <c r="BM467" s="164" t="s">
        <v>198</v>
      </c>
      <c r="BN467" s="164" t="s">
        <v>575</v>
      </c>
    </row>
    <row r="468" spans="2:66" s="275" customFormat="1" ht="16.5" customHeight="1" x14ac:dyDescent="0.35">
      <c r="B468" s="272"/>
      <c r="C468" s="414"/>
      <c r="D468" s="414"/>
      <c r="E468" s="415" t="s">
        <v>5</v>
      </c>
      <c r="F468" s="491" t="s">
        <v>576</v>
      </c>
      <c r="G468" s="492"/>
      <c r="H468" s="492"/>
      <c r="I468" s="492"/>
      <c r="J468" s="414"/>
      <c r="K468" s="415" t="s">
        <v>5</v>
      </c>
      <c r="L468" s="273"/>
      <c r="M468" s="273"/>
      <c r="N468" s="306"/>
      <c r="O468" s="306"/>
      <c r="P468" s="306"/>
      <c r="Q468" s="306"/>
      <c r="R468" s="306"/>
      <c r="S468" s="274"/>
      <c r="U468" s="276"/>
      <c r="V468" s="306"/>
      <c r="W468" s="306"/>
      <c r="X468" s="306"/>
      <c r="Y468" s="306"/>
      <c r="Z468" s="306"/>
      <c r="AA468" s="306"/>
      <c r="AB468" s="277"/>
      <c r="AU468" s="278" t="s">
        <v>169</v>
      </c>
      <c r="AV468" s="278" t="s">
        <v>112</v>
      </c>
      <c r="AW468" s="275" t="s">
        <v>78</v>
      </c>
      <c r="AX468" s="275" t="s">
        <v>30</v>
      </c>
      <c r="AY468" s="275" t="s">
        <v>72</v>
      </c>
      <c r="AZ468" s="278" t="s">
        <v>162</v>
      </c>
    </row>
    <row r="469" spans="2:66" s="259" customFormat="1" ht="16.5" customHeight="1" x14ac:dyDescent="0.35">
      <c r="B469" s="254"/>
      <c r="C469" s="412"/>
      <c r="D469" s="412"/>
      <c r="E469" s="256" t="s">
        <v>5</v>
      </c>
      <c r="F469" s="477" t="s">
        <v>577</v>
      </c>
      <c r="G469" s="478"/>
      <c r="H469" s="478"/>
      <c r="I469" s="478"/>
      <c r="J469" s="412"/>
      <c r="K469" s="257">
        <v>58.98</v>
      </c>
      <c r="L469" s="255"/>
      <c r="M469" s="255"/>
      <c r="N469" s="303"/>
      <c r="O469" s="303"/>
      <c r="P469" s="303"/>
      <c r="Q469" s="303"/>
      <c r="R469" s="303"/>
      <c r="S469" s="258"/>
      <c r="U469" s="260"/>
      <c r="V469" s="303"/>
      <c r="W469" s="303"/>
      <c r="X469" s="303"/>
      <c r="Y469" s="303"/>
      <c r="Z469" s="303"/>
      <c r="AA469" s="303"/>
      <c r="AB469" s="261"/>
      <c r="AU469" s="262" t="s">
        <v>169</v>
      </c>
      <c r="AV469" s="262" t="s">
        <v>112</v>
      </c>
      <c r="AW469" s="259" t="s">
        <v>112</v>
      </c>
      <c r="AX469" s="259" t="s">
        <v>30</v>
      </c>
      <c r="AY469" s="259" t="s">
        <v>72</v>
      </c>
      <c r="AZ469" s="262" t="s">
        <v>162</v>
      </c>
    </row>
    <row r="470" spans="2:66" s="275" customFormat="1" ht="16.5" customHeight="1" x14ac:dyDescent="0.35">
      <c r="B470" s="272"/>
      <c r="C470" s="414"/>
      <c r="D470" s="414"/>
      <c r="E470" s="415" t="s">
        <v>5</v>
      </c>
      <c r="F470" s="493" t="s">
        <v>578</v>
      </c>
      <c r="G470" s="494"/>
      <c r="H470" s="494"/>
      <c r="I470" s="494"/>
      <c r="J470" s="414"/>
      <c r="K470" s="415" t="s">
        <v>5</v>
      </c>
      <c r="L470" s="273"/>
      <c r="M470" s="273"/>
      <c r="N470" s="306"/>
      <c r="O470" s="306"/>
      <c r="P470" s="306"/>
      <c r="Q470" s="306"/>
      <c r="R470" s="306"/>
      <c r="S470" s="274"/>
      <c r="U470" s="276"/>
      <c r="V470" s="306"/>
      <c r="W470" s="306"/>
      <c r="X470" s="306"/>
      <c r="Y470" s="306"/>
      <c r="Z470" s="306"/>
      <c r="AA470" s="306"/>
      <c r="AB470" s="277"/>
      <c r="AU470" s="278" t="s">
        <v>169</v>
      </c>
      <c r="AV470" s="278" t="s">
        <v>112</v>
      </c>
      <c r="AW470" s="275" t="s">
        <v>78</v>
      </c>
      <c r="AX470" s="275" t="s">
        <v>30</v>
      </c>
      <c r="AY470" s="275" t="s">
        <v>72</v>
      </c>
      <c r="AZ470" s="278" t="s">
        <v>162</v>
      </c>
    </row>
    <row r="471" spans="2:66" s="259" customFormat="1" ht="16.5" customHeight="1" x14ac:dyDescent="0.35">
      <c r="B471" s="254"/>
      <c r="C471" s="412"/>
      <c r="D471" s="412"/>
      <c r="E471" s="256" t="s">
        <v>5</v>
      </c>
      <c r="F471" s="477" t="s">
        <v>579</v>
      </c>
      <c r="G471" s="478"/>
      <c r="H471" s="478"/>
      <c r="I471" s="478"/>
      <c r="J471" s="412"/>
      <c r="K471" s="257">
        <v>8.1999999999999993</v>
      </c>
      <c r="L471" s="255"/>
      <c r="M471" s="255"/>
      <c r="N471" s="303"/>
      <c r="O471" s="303"/>
      <c r="P471" s="303"/>
      <c r="Q471" s="303"/>
      <c r="R471" s="303"/>
      <c r="S471" s="258"/>
      <c r="U471" s="260"/>
      <c r="V471" s="303"/>
      <c r="W471" s="303"/>
      <c r="X471" s="303"/>
      <c r="Y471" s="303"/>
      <c r="Z471" s="303"/>
      <c r="AA471" s="303"/>
      <c r="AB471" s="261"/>
      <c r="AU471" s="262" t="s">
        <v>169</v>
      </c>
      <c r="AV471" s="262" t="s">
        <v>112</v>
      </c>
      <c r="AW471" s="259" t="s">
        <v>112</v>
      </c>
      <c r="AX471" s="259" t="s">
        <v>30</v>
      </c>
      <c r="AY471" s="259" t="s">
        <v>72</v>
      </c>
      <c r="AZ471" s="262" t="s">
        <v>162</v>
      </c>
    </row>
    <row r="472" spans="2:66" s="268" customFormat="1" ht="16.5" customHeight="1" x14ac:dyDescent="0.35">
      <c r="B472" s="263"/>
      <c r="C472" s="413"/>
      <c r="D472" s="413"/>
      <c r="E472" s="265" t="s">
        <v>5</v>
      </c>
      <c r="F472" s="479" t="s">
        <v>170</v>
      </c>
      <c r="G472" s="480"/>
      <c r="H472" s="480"/>
      <c r="I472" s="480"/>
      <c r="J472" s="413"/>
      <c r="K472" s="266">
        <v>67.180000000000007</v>
      </c>
      <c r="L472" s="264"/>
      <c r="M472" s="264"/>
      <c r="N472" s="304"/>
      <c r="O472" s="304"/>
      <c r="P472" s="304"/>
      <c r="Q472" s="304"/>
      <c r="R472" s="304"/>
      <c r="S472" s="267"/>
      <c r="U472" s="269"/>
      <c r="V472" s="304"/>
      <c r="W472" s="304"/>
      <c r="X472" s="304"/>
      <c r="Y472" s="304"/>
      <c r="Z472" s="304"/>
      <c r="AA472" s="304"/>
      <c r="AB472" s="270"/>
      <c r="AU472" s="271" t="s">
        <v>169</v>
      </c>
      <c r="AV472" s="271" t="s">
        <v>112</v>
      </c>
      <c r="AW472" s="268" t="s">
        <v>167</v>
      </c>
      <c r="AX472" s="268" t="s">
        <v>30</v>
      </c>
      <c r="AY472" s="268" t="s">
        <v>78</v>
      </c>
      <c r="AZ472" s="271" t="s">
        <v>162</v>
      </c>
    </row>
    <row r="473" spans="2:66" s="173" customFormat="1" ht="38.25" customHeight="1" x14ac:dyDescent="0.35">
      <c r="B473" s="174"/>
      <c r="C473" s="245">
        <f>C467+1</f>
        <v>122</v>
      </c>
      <c r="D473" s="245" t="s">
        <v>163</v>
      </c>
      <c r="E473" s="246" t="s">
        <v>580</v>
      </c>
      <c r="F473" s="460" t="s">
        <v>581</v>
      </c>
      <c r="G473" s="460"/>
      <c r="H473" s="460"/>
      <c r="I473" s="460"/>
      <c r="J473" s="247" t="s">
        <v>227</v>
      </c>
      <c r="K473" s="248">
        <v>16.771999999999998</v>
      </c>
      <c r="L473" s="461"/>
      <c r="M473" s="461"/>
      <c r="N473" s="462">
        <f>ROUND(L473*K473,2)</f>
        <v>0</v>
      </c>
      <c r="O473" s="462"/>
      <c r="P473" s="462"/>
      <c r="Q473" s="462"/>
      <c r="R473" s="312" t="s">
        <v>1404</v>
      </c>
      <c r="S473" s="177"/>
      <c r="U473" s="249" t="s">
        <v>5</v>
      </c>
      <c r="V473" s="250" t="s">
        <v>37</v>
      </c>
      <c r="W473" s="251">
        <v>0</v>
      </c>
      <c r="X473" s="251">
        <f>W473*K473</f>
        <v>0</v>
      </c>
      <c r="Y473" s="251">
        <v>0</v>
      </c>
      <c r="Z473" s="251">
        <f>Y473*K473</f>
        <v>0</v>
      </c>
      <c r="AA473" s="251">
        <v>0</v>
      </c>
      <c r="AB473" s="252">
        <f>AA473*K473</f>
        <v>0</v>
      </c>
      <c r="AS473" s="164" t="s">
        <v>198</v>
      </c>
      <c r="AU473" s="164" t="s">
        <v>163</v>
      </c>
      <c r="AV473" s="164" t="s">
        <v>112</v>
      </c>
      <c r="AZ473" s="164" t="s">
        <v>162</v>
      </c>
      <c r="BF473" s="253">
        <f>IF(V473="základní",N473,0)</f>
        <v>0</v>
      </c>
      <c r="BG473" s="253">
        <f>IF(V473="snížená",N473,0)</f>
        <v>0</v>
      </c>
      <c r="BH473" s="253">
        <f>IF(V473="zákl. přenesená",N473,0)</f>
        <v>0</v>
      </c>
      <c r="BI473" s="253">
        <f>IF(V473="sníž. přenesená",N473,0)</f>
        <v>0</v>
      </c>
      <c r="BJ473" s="253">
        <f>IF(V473="nulová",N473,0)</f>
        <v>0</v>
      </c>
      <c r="BK473" s="164" t="s">
        <v>78</v>
      </c>
      <c r="BL473" s="253">
        <f>ROUND(L473*K473,2)</f>
        <v>0</v>
      </c>
      <c r="BM473" s="164" t="s">
        <v>198</v>
      </c>
      <c r="BN473" s="164" t="s">
        <v>582</v>
      </c>
    </row>
    <row r="474" spans="2:66" s="275" customFormat="1" ht="16.5" customHeight="1" x14ac:dyDescent="0.35">
      <c r="B474" s="272"/>
      <c r="C474" s="414"/>
      <c r="D474" s="414"/>
      <c r="E474" s="415" t="s">
        <v>5</v>
      </c>
      <c r="F474" s="491" t="s">
        <v>576</v>
      </c>
      <c r="G474" s="492"/>
      <c r="H474" s="492"/>
      <c r="I474" s="492"/>
      <c r="J474" s="414"/>
      <c r="K474" s="415" t="s">
        <v>5</v>
      </c>
      <c r="L474" s="273"/>
      <c r="M474" s="273"/>
      <c r="N474" s="306"/>
      <c r="O474" s="306"/>
      <c r="P474" s="306"/>
      <c r="Q474" s="306"/>
      <c r="R474" s="306"/>
      <c r="S474" s="274"/>
      <c r="U474" s="276"/>
      <c r="V474" s="306"/>
      <c r="W474" s="306"/>
      <c r="X474" s="306"/>
      <c r="Y474" s="306"/>
      <c r="Z474" s="306"/>
      <c r="AA474" s="306"/>
      <c r="AB474" s="277"/>
      <c r="AU474" s="278" t="s">
        <v>169</v>
      </c>
      <c r="AV474" s="278" t="s">
        <v>112</v>
      </c>
      <c r="AW474" s="275" t="s">
        <v>78</v>
      </c>
      <c r="AX474" s="275" t="s">
        <v>30</v>
      </c>
      <c r="AY474" s="275" t="s">
        <v>72</v>
      </c>
      <c r="AZ474" s="278" t="s">
        <v>162</v>
      </c>
    </row>
    <row r="475" spans="2:66" s="259" customFormat="1" ht="16.5" customHeight="1" x14ac:dyDescent="0.35">
      <c r="B475" s="254"/>
      <c r="C475" s="412"/>
      <c r="D475" s="412"/>
      <c r="E475" s="256" t="s">
        <v>5</v>
      </c>
      <c r="F475" s="477" t="s">
        <v>583</v>
      </c>
      <c r="G475" s="478"/>
      <c r="H475" s="478"/>
      <c r="I475" s="478"/>
      <c r="J475" s="412"/>
      <c r="K475" s="257">
        <v>12.172000000000001</v>
      </c>
      <c r="L475" s="255"/>
      <c r="M475" s="255"/>
      <c r="N475" s="303"/>
      <c r="O475" s="303"/>
      <c r="P475" s="303"/>
      <c r="Q475" s="303"/>
      <c r="R475" s="303"/>
      <c r="S475" s="258"/>
      <c r="U475" s="260"/>
      <c r="V475" s="303"/>
      <c r="W475" s="303"/>
      <c r="X475" s="303"/>
      <c r="Y475" s="303"/>
      <c r="Z475" s="303"/>
      <c r="AA475" s="303"/>
      <c r="AB475" s="261"/>
      <c r="AU475" s="262" t="s">
        <v>169</v>
      </c>
      <c r="AV475" s="262" t="s">
        <v>112</v>
      </c>
      <c r="AW475" s="259" t="s">
        <v>112</v>
      </c>
      <c r="AX475" s="259" t="s">
        <v>30</v>
      </c>
      <c r="AY475" s="259" t="s">
        <v>72</v>
      </c>
      <c r="AZ475" s="262" t="s">
        <v>162</v>
      </c>
    </row>
    <row r="476" spans="2:66" s="275" customFormat="1" ht="16.5" customHeight="1" x14ac:dyDescent="0.35">
      <c r="B476" s="272"/>
      <c r="C476" s="414"/>
      <c r="D476" s="414"/>
      <c r="E476" s="415" t="s">
        <v>5</v>
      </c>
      <c r="F476" s="493" t="s">
        <v>578</v>
      </c>
      <c r="G476" s="494"/>
      <c r="H476" s="494"/>
      <c r="I476" s="494"/>
      <c r="J476" s="414"/>
      <c r="K476" s="415" t="s">
        <v>5</v>
      </c>
      <c r="L476" s="273"/>
      <c r="M476" s="273"/>
      <c r="N476" s="306"/>
      <c r="O476" s="306"/>
      <c r="P476" s="306"/>
      <c r="Q476" s="306"/>
      <c r="R476" s="306"/>
      <c r="S476" s="274"/>
      <c r="U476" s="276"/>
      <c r="V476" s="306"/>
      <c r="W476" s="306"/>
      <c r="X476" s="306"/>
      <c r="Y476" s="306"/>
      <c r="Z476" s="306"/>
      <c r="AA476" s="306"/>
      <c r="AB476" s="277"/>
      <c r="AU476" s="278" t="s">
        <v>169</v>
      </c>
      <c r="AV476" s="278" t="s">
        <v>112</v>
      </c>
      <c r="AW476" s="275" t="s">
        <v>78</v>
      </c>
      <c r="AX476" s="275" t="s">
        <v>30</v>
      </c>
      <c r="AY476" s="275" t="s">
        <v>72</v>
      </c>
      <c r="AZ476" s="278" t="s">
        <v>162</v>
      </c>
    </row>
    <row r="477" spans="2:66" s="259" customFormat="1" ht="16.5" customHeight="1" x14ac:dyDescent="0.35">
      <c r="B477" s="254"/>
      <c r="C477" s="412"/>
      <c r="D477" s="412"/>
      <c r="E477" s="256" t="s">
        <v>5</v>
      </c>
      <c r="F477" s="477" t="s">
        <v>584</v>
      </c>
      <c r="G477" s="478"/>
      <c r="H477" s="478"/>
      <c r="I477" s="478"/>
      <c r="J477" s="412"/>
      <c r="K477" s="257">
        <v>4.5999999999999996</v>
      </c>
      <c r="L477" s="255"/>
      <c r="M477" s="255"/>
      <c r="N477" s="303"/>
      <c r="O477" s="303"/>
      <c r="P477" s="303"/>
      <c r="Q477" s="303"/>
      <c r="R477" s="303"/>
      <c r="S477" s="258"/>
      <c r="U477" s="260"/>
      <c r="V477" s="303"/>
      <c r="W477" s="303"/>
      <c r="X477" s="303"/>
      <c r="Y477" s="303"/>
      <c r="Z477" s="303"/>
      <c r="AA477" s="303"/>
      <c r="AB477" s="261"/>
      <c r="AU477" s="262" t="s">
        <v>169</v>
      </c>
      <c r="AV477" s="262" t="s">
        <v>112</v>
      </c>
      <c r="AW477" s="259" t="s">
        <v>112</v>
      </c>
      <c r="AX477" s="259" t="s">
        <v>30</v>
      </c>
      <c r="AY477" s="259" t="s">
        <v>72</v>
      </c>
      <c r="AZ477" s="262" t="s">
        <v>162</v>
      </c>
    </row>
    <row r="478" spans="2:66" s="268" customFormat="1" ht="16.5" customHeight="1" x14ac:dyDescent="0.35">
      <c r="B478" s="263"/>
      <c r="C478" s="413"/>
      <c r="D478" s="413"/>
      <c r="E478" s="265" t="s">
        <v>5</v>
      </c>
      <c r="F478" s="479" t="s">
        <v>170</v>
      </c>
      <c r="G478" s="480"/>
      <c r="H478" s="480"/>
      <c r="I478" s="480"/>
      <c r="J478" s="413"/>
      <c r="K478" s="266">
        <v>16.771999999999998</v>
      </c>
      <c r="L478" s="264"/>
      <c r="M478" s="264"/>
      <c r="N478" s="304"/>
      <c r="O478" s="304"/>
      <c r="P478" s="304"/>
      <c r="Q478" s="304"/>
      <c r="R478" s="304"/>
      <c r="S478" s="267"/>
      <c r="U478" s="269"/>
      <c r="V478" s="304"/>
      <c r="W478" s="304"/>
      <c r="X478" s="304"/>
      <c r="Y478" s="304"/>
      <c r="Z478" s="304"/>
      <c r="AA478" s="304"/>
      <c r="AB478" s="270"/>
      <c r="AU478" s="271" t="s">
        <v>169</v>
      </c>
      <c r="AV478" s="271" t="s">
        <v>112</v>
      </c>
      <c r="AW478" s="268" t="s">
        <v>167</v>
      </c>
      <c r="AX478" s="268" t="s">
        <v>30</v>
      </c>
      <c r="AY478" s="268" t="s">
        <v>78</v>
      </c>
      <c r="AZ478" s="271" t="s">
        <v>162</v>
      </c>
    </row>
    <row r="479" spans="2:66" s="173" customFormat="1" ht="25.5" customHeight="1" x14ac:dyDescent="0.35">
      <c r="B479" s="174"/>
      <c r="C479" s="245">
        <f>C473+1</f>
        <v>123</v>
      </c>
      <c r="D479" s="245" t="s">
        <v>163</v>
      </c>
      <c r="E479" s="246" t="s">
        <v>585</v>
      </c>
      <c r="F479" s="460" t="s">
        <v>586</v>
      </c>
      <c r="G479" s="460"/>
      <c r="H479" s="460"/>
      <c r="I479" s="460"/>
      <c r="J479" s="247" t="s">
        <v>227</v>
      </c>
      <c r="K479" s="248">
        <v>964.07600000000002</v>
      </c>
      <c r="L479" s="461"/>
      <c r="M479" s="461"/>
      <c r="N479" s="462">
        <f>ROUND(L479*K479,2)</f>
        <v>0</v>
      </c>
      <c r="O479" s="462"/>
      <c r="P479" s="462"/>
      <c r="Q479" s="462"/>
      <c r="R479" s="315" t="s">
        <v>1423</v>
      </c>
      <c r="S479" s="177"/>
      <c r="U479" s="249" t="s">
        <v>5</v>
      </c>
      <c r="V479" s="250" t="s">
        <v>37</v>
      </c>
      <c r="W479" s="251">
        <v>0</v>
      </c>
      <c r="X479" s="251">
        <f>W479*K479</f>
        <v>0</v>
      </c>
      <c r="Y479" s="251">
        <v>0</v>
      </c>
      <c r="Z479" s="251">
        <f>Y479*K479</f>
        <v>0</v>
      </c>
      <c r="AA479" s="251">
        <v>0</v>
      </c>
      <c r="AB479" s="252">
        <f>AA479*K479</f>
        <v>0</v>
      </c>
      <c r="AS479" s="164" t="s">
        <v>198</v>
      </c>
      <c r="AU479" s="164" t="s">
        <v>163</v>
      </c>
      <c r="AV479" s="164" t="s">
        <v>112</v>
      </c>
      <c r="AZ479" s="164" t="s">
        <v>162</v>
      </c>
      <c r="BF479" s="253">
        <f>IF(V479="základní",N479,0)</f>
        <v>0</v>
      </c>
      <c r="BG479" s="253">
        <f>IF(V479="snížená",N479,0)</f>
        <v>0</v>
      </c>
      <c r="BH479" s="253">
        <f>IF(V479="zákl. přenesená",N479,0)</f>
        <v>0</v>
      </c>
      <c r="BI479" s="253">
        <f>IF(V479="sníž. přenesená",N479,0)</f>
        <v>0</v>
      </c>
      <c r="BJ479" s="253">
        <f>IF(V479="nulová",N479,0)</f>
        <v>0</v>
      </c>
      <c r="BK479" s="164" t="s">
        <v>78</v>
      </c>
      <c r="BL479" s="253">
        <f>ROUND(L479*K479,2)</f>
        <v>0</v>
      </c>
      <c r="BM479" s="164" t="s">
        <v>198</v>
      </c>
      <c r="BN479" s="164" t="s">
        <v>587</v>
      </c>
    </row>
    <row r="480" spans="2:66" s="259" customFormat="1" ht="16.5" customHeight="1" x14ac:dyDescent="0.35">
      <c r="B480" s="254"/>
      <c r="C480" s="412"/>
      <c r="D480" s="412"/>
      <c r="E480" s="256" t="s">
        <v>5</v>
      </c>
      <c r="F480" s="481" t="s">
        <v>588</v>
      </c>
      <c r="G480" s="482"/>
      <c r="H480" s="482"/>
      <c r="I480" s="482"/>
      <c r="J480" s="412"/>
      <c r="K480" s="257">
        <v>964.07600000000002</v>
      </c>
      <c r="L480" s="255"/>
      <c r="M480" s="255"/>
      <c r="N480" s="303"/>
      <c r="O480" s="303"/>
      <c r="P480" s="303"/>
      <c r="Q480" s="303"/>
      <c r="R480" s="303"/>
      <c r="S480" s="258"/>
      <c r="U480" s="260"/>
      <c r="V480" s="303"/>
      <c r="W480" s="303"/>
      <c r="X480" s="303"/>
      <c r="Y480" s="303"/>
      <c r="Z480" s="303"/>
      <c r="AA480" s="303"/>
      <c r="AB480" s="261"/>
      <c r="AU480" s="262" t="s">
        <v>169</v>
      </c>
      <c r="AV480" s="262" t="s">
        <v>112</v>
      </c>
      <c r="AW480" s="259" t="s">
        <v>112</v>
      </c>
      <c r="AX480" s="259" t="s">
        <v>30</v>
      </c>
      <c r="AY480" s="259" t="s">
        <v>72</v>
      </c>
      <c r="AZ480" s="262" t="s">
        <v>162</v>
      </c>
    </row>
    <row r="481" spans="2:66" s="268" customFormat="1" ht="16.5" customHeight="1" x14ac:dyDescent="0.35">
      <c r="B481" s="263"/>
      <c r="C481" s="413"/>
      <c r="D481" s="413"/>
      <c r="E481" s="265" t="s">
        <v>5</v>
      </c>
      <c r="F481" s="479" t="s">
        <v>170</v>
      </c>
      <c r="G481" s="480"/>
      <c r="H481" s="480"/>
      <c r="I481" s="480"/>
      <c r="J481" s="413"/>
      <c r="K481" s="266">
        <v>964.07600000000002</v>
      </c>
      <c r="L481" s="264"/>
      <c r="M481" s="264"/>
      <c r="N481" s="304"/>
      <c r="O481" s="304"/>
      <c r="P481" s="304"/>
      <c r="Q481" s="304"/>
      <c r="R481" s="304"/>
      <c r="S481" s="267"/>
      <c r="U481" s="269"/>
      <c r="V481" s="304"/>
      <c r="W481" s="304"/>
      <c r="X481" s="304"/>
      <c r="Y481" s="304"/>
      <c r="Z481" s="304"/>
      <c r="AA481" s="304"/>
      <c r="AB481" s="270"/>
      <c r="AU481" s="271" t="s">
        <v>169</v>
      </c>
      <c r="AV481" s="271" t="s">
        <v>112</v>
      </c>
      <c r="AW481" s="268" t="s">
        <v>167</v>
      </c>
      <c r="AX481" s="268" t="s">
        <v>30</v>
      </c>
      <c r="AY481" s="268" t="s">
        <v>78</v>
      </c>
      <c r="AZ481" s="271" t="s">
        <v>162</v>
      </c>
    </row>
    <row r="482" spans="2:66" s="173" customFormat="1" ht="16.5" customHeight="1" x14ac:dyDescent="0.35">
      <c r="B482" s="174"/>
      <c r="C482" s="279">
        <f>C479+1</f>
        <v>124</v>
      </c>
      <c r="D482" s="279" t="s">
        <v>240</v>
      </c>
      <c r="E482" s="280" t="s">
        <v>589</v>
      </c>
      <c r="F482" s="471" t="s">
        <v>590</v>
      </c>
      <c r="G482" s="471"/>
      <c r="H482" s="471"/>
      <c r="I482" s="471"/>
      <c r="J482" s="281" t="s">
        <v>227</v>
      </c>
      <c r="K482" s="282">
        <v>555.26400000000001</v>
      </c>
      <c r="L482" s="469"/>
      <c r="M482" s="469"/>
      <c r="N482" s="495">
        <f>ROUND(L482*K482,2)</f>
        <v>0</v>
      </c>
      <c r="O482" s="462"/>
      <c r="P482" s="462"/>
      <c r="Q482" s="462"/>
      <c r="R482" s="315" t="s">
        <v>1424</v>
      </c>
      <c r="S482" s="177"/>
      <c r="U482" s="249" t="s">
        <v>5</v>
      </c>
      <c r="V482" s="250" t="s">
        <v>37</v>
      </c>
      <c r="W482" s="251">
        <v>0</v>
      </c>
      <c r="X482" s="251">
        <f>W482*K482</f>
        <v>0</v>
      </c>
      <c r="Y482" s="251">
        <v>0</v>
      </c>
      <c r="Z482" s="251">
        <f>Y482*K482</f>
        <v>0</v>
      </c>
      <c r="AA482" s="251">
        <v>0</v>
      </c>
      <c r="AB482" s="252">
        <f>AA482*K482</f>
        <v>0</v>
      </c>
      <c r="AS482" s="164" t="s">
        <v>236</v>
      </c>
      <c r="AU482" s="164" t="s">
        <v>240</v>
      </c>
      <c r="AV482" s="164" t="s">
        <v>112</v>
      </c>
      <c r="AZ482" s="164" t="s">
        <v>162</v>
      </c>
      <c r="BF482" s="253">
        <f>IF(V482="základní",N482,0)</f>
        <v>0</v>
      </c>
      <c r="BG482" s="253">
        <f>IF(V482="snížená",N482,0)</f>
        <v>0</v>
      </c>
      <c r="BH482" s="253">
        <f>IF(V482="zákl. přenesená",N482,0)</f>
        <v>0</v>
      </c>
      <c r="BI482" s="253">
        <f>IF(V482="sníž. přenesená",N482,0)</f>
        <v>0</v>
      </c>
      <c r="BJ482" s="253">
        <f>IF(V482="nulová",N482,0)</f>
        <v>0</v>
      </c>
      <c r="BK482" s="164" t="s">
        <v>78</v>
      </c>
      <c r="BL482" s="253">
        <f>ROUND(L482*K482,2)</f>
        <v>0</v>
      </c>
      <c r="BM482" s="164" t="s">
        <v>198</v>
      </c>
      <c r="BN482" s="164" t="s">
        <v>591</v>
      </c>
    </row>
    <row r="483" spans="2:66" s="173" customFormat="1" ht="25.5" customHeight="1" x14ac:dyDescent="0.35">
      <c r="B483" s="174"/>
      <c r="C483" s="279">
        <f t="shared" ref="C483:C538" si="17">C482+1</f>
        <v>125</v>
      </c>
      <c r="D483" s="279" t="s">
        <v>240</v>
      </c>
      <c r="E483" s="280" t="s">
        <v>592</v>
      </c>
      <c r="F483" s="471" t="s">
        <v>593</v>
      </c>
      <c r="G483" s="471"/>
      <c r="H483" s="471"/>
      <c r="I483" s="471"/>
      <c r="J483" s="281" t="s">
        <v>227</v>
      </c>
      <c r="K483" s="282">
        <v>555.26400000000001</v>
      </c>
      <c r="L483" s="469"/>
      <c r="M483" s="469"/>
      <c r="N483" s="495">
        <f>ROUND(L483*K483,2)</f>
        <v>0</v>
      </c>
      <c r="O483" s="462"/>
      <c r="P483" s="462"/>
      <c r="Q483" s="462"/>
      <c r="R483" s="315" t="s">
        <v>1424</v>
      </c>
      <c r="S483" s="177"/>
      <c r="U483" s="249" t="s">
        <v>5</v>
      </c>
      <c r="V483" s="250" t="s">
        <v>37</v>
      </c>
      <c r="W483" s="251">
        <v>0</v>
      </c>
      <c r="X483" s="251">
        <f>W483*K483</f>
        <v>0</v>
      </c>
      <c r="Y483" s="251">
        <v>0</v>
      </c>
      <c r="Z483" s="251">
        <f>Y483*K483</f>
        <v>0</v>
      </c>
      <c r="AA483" s="251">
        <v>0</v>
      </c>
      <c r="AB483" s="252">
        <f>AA483*K483</f>
        <v>0</v>
      </c>
      <c r="AS483" s="164" t="s">
        <v>236</v>
      </c>
      <c r="AU483" s="164" t="s">
        <v>240</v>
      </c>
      <c r="AV483" s="164" t="s">
        <v>112</v>
      </c>
      <c r="AZ483" s="164" t="s">
        <v>162</v>
      </c>
      <c r="BF483" s="253">
        <f>IF(V483="základní",N483,0)</f>
        <v>0</v>
      </c>
      <c r="BG483" s="253">
        <f>IF(V483="snížená",N483,0)</f>
        <v>0</v>
      </c>
      <c r="BH483" s="253">
        <f>IF(V483="zákl. přenesená",N483,0)</f>
        <v>0</v>
      </c>
      <c r="BI483" s="253">
        <f>IF(V483="sníž. přenesená",N483,0)</f>
        <v>0</v>
      </c>
      <c r="BJ483" s="253">
        <f>IF(V483="nulová",N483,0)</f>
        <v>0</v>
      </c>
      <c r="BK483" s="164" t="s">
        <v>78</v>
      </c>
      <c r="BL483" s="253">
        <f>ROUND(L483*K483,2)</f>
        <v>0</v>
      </c>
      <c r="BM483" s="164" t="s">
        <v>198</v>
      </c>
      <c r="BN483" s="164" t="s">
        <v>594</v>
      </c>
    </row>
    <row r="484" spans="2:66" s="173" customFormat="1" ht="38.25" customHeight="1" x14ac:dyDescent="0.35">
      <c r="B484" s="174"/>
      <c r="C484" s="245">
        <f t="shared" si="17"/>
        <v>126</v>
      </c>
      <c r="D484" s="245" t="s">
        <v>163</v>
      </c>
      <c r="E484" s="246" t="s">
        <v>595</v>
      </c>
      <c r="F484" s="460" t="s">
        <v>596</v>
      </c>
      <c r="G484" s="460"/>
      <c r="H484" s="460"/>
      <c r="I484" s="460"/>
      <c r="J484" s="247" t="s">
        <v>216</v>
      </c>
      <c r="K484" s="248">
        <v>5.0940000000000003</v>
      </c>
      <c r="L484" s="461"/>
      <c r="M484" s="461"/>
      <c r="N484" s="462">
        <f>ROUND(L484*K484,2)</f>
        <v>0</v>
      </c>
      <c r="O484" s="462"/>
      <c r="P484" s="462"/>
      <c r="Q484" s="462"/>
      <c r="R484" s="315" t="s">
        <v>1422</v>
      </c>
      <c r="S484" s="177"/>
      <c r="U484" s="249" t="s">
        <v>5</v>
      </c>
      <c r="V484" s="250" t="s">
        <v>37</v>
      </c>
      <c r="W484" s="251">
        <v>0</v>
      </c>
      <c r="X484" s="251">
        <f>W484*K484</f>
        <v>0</v>
      </c>
      <c r="Y484" s="251">
        <v>0</v>
      </c>
      <c r="Z484" s="251">
        <f>Y484*K484</f>
        <v>0</v>
      </c>
      <c r="AA484" s="251">
        <v>0</v>
      </c>
      <c r="AB484" s="252">
        <f>AA484*K484</f>
        <v>0</v>
      </c>
      <c r="AS484" s="164" t="s">
        <v>198</v>
      </c>
      <c r="AU484" s="164" t="s">
        <v>163</v>
      </c>
      <c r="AV484" s="164" t="s">
        <v>112</v>
      </c>
      <c r="AZ484" s="164" t="s">
        <v>162</v>
      </c>
      <c r="BF484" s="253">
        <f>IF(V484="základní",N484,0)</f>
        <v>0</v>
      </c>
      <c r="BG484" s="253">
        <f>IF(V484="snížená",N484,0)</f>
        <v>0</v>
      </c>
      <c r="BH484" s="253">
        <f>IF(V484="zákl. přenesená",N484,0)</f>
        <v>0</v>
      </c>
      <c r="BI484" s="253">
        <f>IF(V484="sníž. přenesená",N484,0)</f>
        <v>0</v>
      </c>
      <c r="BJ484" s="253">
        <f>IF(V484="nulová",N484,0)</f>
        <v>0</v>
      </c>
      <c r="BK484" s="164" t="s">
        <v>78</v>
      </c>
      <c r="BL484" s="253">
        <f>ROUND(L484*K484,2)</f>
        <v>0</v>
      </c>
      <c r="BM484" s="164" t="s">
        <v>198</v>
      </c>
      <c r="BN484" s="164" t="s">
        <v>597</v>
      </c>
    </row>
    <row r="485" spans="2:66" s="237" customFormat="1" ht="29.9" customHeight="1" x14ac:dyDescent="0.35">
      <c r="B485" s="233"/>
      <c r="C485" s="244"/>
      <c r="D485" s="244" t="s">
        <v>134</v>
      </c>
      <c r="E485" s="244"/>
      <c r="F485" s="244"/>
      <c r="G485" s="244"/>
      <c r="H485" s="244"/>
      <c r="I485" s="244"/>
      <c r="J485" s="244"/>
      <c r="K485" s="244"/>
      <c r="L485" s="244"/>
      <c r="M485" s="244"/>
      <c r="N485" s="458">
        <f>BL485</f>
        <v>0</v>
      </c>
      <c r="O485" s="459"/>
      <c r="P485" s="459"/>
      <c r="Q485" s="459"/>
      <c r="R485" s="307"/>
      <c r="S485" s="236"/>
      <c r="U485" s="238"/>
      <c r="V485" s="234"/>
      <c r="W485" s="234"/>
      <c r="X485" s="239">
        <f>SUM(X486:X497)</f>
        <v>0</v>
      </c>
      <c r="Y485" s="234"/>
      <c r="Z485" s="239">
        <f>SUM(Z486:Z497)</f>
        <v>0</v>
      </c>
      <c r="AA485" s="234"/>
      <c r="AB485" s="240">
        <f>SUM(AB486:AB497)</f>
        <v>0</v>
      </c>
      <c r="AS485" s="241" t="s">
        <v>112</v>
      </c>
      <c r="AU485" s="242" t="s">
        <v>71</v>
      </c>
      <c r="AV485" s="242" t="s">
        <v>78</v>
      </c>
      <c r="AZ485" s="241" t="s">
        <v>162</v>
      </c>
      <c r="BL485" s="243">
        <f>SUM(BL486:BL497)</f>
        <v>0</v>
      </c>
    </row>
    <row r="486" spans="2:66" s="173" customFormat="1" ht="38.25" customHeight="1" x14ac:dyDescent="0.35">
      <c r="B486" s="174"/>
      <c r="C486" s="245">
        <f>C484+1</f>
        <v>127</v>
      </c>
      <c r="D486" s="245" t="s">
        <v>163</v>
      </c>
      <c r="E486" s="246" t="s">
        <v>598</v>
      </c>
      <c r="F486" s="460" t="s">
        <v>599</v>
      </c>
      <c r="G486" s="460"/>
      <c r="H486" s="460"/>
      <c r="I486" s="460"/>
      <c r="J486" s="247" t="s">
        <v>227</v>
      </c>
      <c r="K486" s="248">
        <v>626.07799999999997</v>
      </c>
      <c r="L486" s="461"/>
      <c r="M486" s="461"/>
      <c r="N486" s="462">
        <f>ROUND(L486*K486,2)</f>
        <v>0</v>
      </c>
      <c r="O486" s="462"/>
      <c r="P486" s="462"/>
      <c r="Q486" s="462"/>
      <c r="R486" s="312" t="str">
        <f>R484</f>
        <v>= dle předchozích položek</v>
      </c>
      <c r="S486" s="177"/>
      <c r="U486" s="249" t="s">
        <v>5</v>
      </c>
      <c r="V486" s="250" t="s">
        <v>37</v>
      </c>
      <c r="W486" s="251">
        <v>0</v>
      </c>
      <c r="X486" s="251">
        <f>W486*K486</f>
        <v>0</v>
      </c>
      <c r="Y486" s="251">
        <v>0</v>
      </c>
      <c r="Z486" s="251">
        <f>Y486*K486</f>
        <v>0</v>
      </c>
      <c r="AA486" s="251">
        <v>0</v>
      </c>
      <c r="AB486" s="252">
        <f>AA486*K486</f>
        <v>0</v>
      </c>
      <c r="AS486" s="164" t="s">
        <v>198</v>
      </c>
      <c r="AU486" s="164" t="s">
        <v>163</v>
      </c>
      <c r="AV486" s="164" t="s">
        <v>112</v>
      </c>
      <c r="AZ486" s="164" t="s">
        <v>162</v>
      </c>
      <c r="BF486" s="253">
        <f>IF(V486="základní",N486,0)</f>
        <v>0</v>
      </c>
      <c r="BG486" s="253">
        <f>IF(V486="snížená",N486,0)</f>
        <v>0</v>
      </c>
      <c r="BH486" s="253">
        <f>IF(V486="zákl. přenesená",N486,0)</f>
        <v>0</v>
      </c>
      <c r="BI486" s="253">
        <f>IF(V486="sníž. přenesená",N486,0)</f>
        <v>0</v>
      </c>
      <c r="BJ486" s="253">
        <f>IF(V486="nulová",N486,0)</f>
        <v>0</v>
      </c>
      <c r="BK486" s="164" t="s">
        <v>78</v>
      </c>
      <c r="BL486" s="253">
        <f>ROUND(L486*K486,2)</f>
        <v>0</v>
      </c>
      <c r="BM486" s="164" t="s">
        <v>198</v>
      </c>
      <c r="BN486" s="164" t="s">
        <v>600</v>
      </c>
    </row>
    <row r="487" spans="2:66" s="259" customFormat="1" ht="16.5" customHeight="1" x14ac:dyDescent="0.35">
      <c r="B487" s="254"/>
      <c r="C487" s="412"/>
      <c r="D487" s="412"/>
      <c r="E487" s="256" t="s">
        <v>5</v>
      </c>
      <c r="F487" s="481" t="s">
        <v>601</v>
      </c>
      <c r="G487" s="482"/>
      <c r="H487" s="482"/>
      <c r="I487" s="482"/>
      <c r="J487" s="412"/>
      <c r="K487" s="257">
        <v>594.33799999999997</v>
      </c>
      <c r="L487" s="255"/>
      <c r="M487" s="255"/>
      <c r="N487" s="303"/>
      <c r="O487" s="303"/>
      <c r="P487" s="303"/>
      <c r="Q487" s="303"/>
      <c r="R487" s="303"/>
      <c r="S487" s="258"/>
      <c r="U487" s="260"/>
      <c r="V487" s="303"/>
      <c r="W487" s="303"/>
      <c r="X487" s="303"/>
      <c r="Y487" s="303"/>
      <c r="Z487" s="303"/>
      <c r="AA487" s="303"/>
      <c r="AB487" s="261"/>
      <c r="AU487" s="262" t="s">
        <v>169</v>
      </c>
      <c r="AV487" s="262" t="s">
        <v>112</v>
      </c>
      <c r="AW487" s="259" t="s">
        <v>112</v>
      </c>
      <c r="AX487" s="259" t="s">
        <v>30</v>
      </c>
      <c r="AY487" s="259" t="s">
        <v>72</v>
      </c>
      <c r="AZ487" s="262" t="s">
        <v>162</v>
      </c>
    </row>
    <row r="488" spans="2:66" s="259" customFormat="1" ht="16.5" customHeight="1" x14ac:dyDescent="0.35">
      <c r="B488" s="254"/>
      <c r="C488" s="412"/>
      <c r="D488" s="412"/>
      <c r="E488" s="256" t="s">
        <v>5</v>
      </c>
      <c r="F488" s="477" t="s">
        <v>602</v>
      </c>
      <c r="G488" s="478"/>
      <c r="H488" s="478"/>
      <c r="I488" s="478"/>
      <c r="J488" s="412"/>
      <c r="K488" s="257">
        <v>31.74</v>
      </c>
      <c r="L488" s="255"/>
      <c r="M488" s="255"/>
      <c r="N488" s="303"/>
      <c r="O488" s="303"/>
      <c r="P488" s="303"/>
      <c r="Q488" s="303"/>
      <c r="R488" s="303"/>
      <c r="S488" s="258"/>
      <c r="U488" s="260"/>
      <c r="V488" s="303"/>
      <c r="W488" s="303"/>
      <c r="X488" s="303"/>
      <c r="Y488" s="303"/>
      <c r="Z488" s="303"/>
      <c r="AA488" s="303"/>
      <c r="AB488" s="261"/>
      <c r="AU488" s="262" t="s">
        <v>169</v>
      </c>
      <c r="AV488" s="262" t="s">
        <v>112</v>
      </c>
      <c r="AW488" s="259" t="s">
        <v>112</v>
      </c>
      <c r="AX488" s="259" t="s">
        <v>30</v>
      </c>
      <c r="AY488" s="259" t="s">
        <v>72</v>
      </c>
      <c r="AZ488" s="262" t="s">
        <v>162</v>
      </c>
    </row>
    <row r="489" spans="2:66" s="268" customFormat="1" ht="16.5" customHeight="1" x14ac:dyDescent="0.35">
      <c r="B489" s="263"/>
      <c r="C489" s="413"/>
      <c r="D489" s="413"/>
      <c r="E489" s="265" t="s">
        <v>5</v>
      </c>
      <c r="F489" s="479" t="s">
        <v>170</v>
      </c>
      <c r="G489" s="480"/>
      <c r="H489" s="480"/>
      <c r="I489" s="480"/>
      <c r="J489" s="413"/>
      <c r="K489" s="266">
        <v>626.07799999999997</v>
      </c>
      <c r="L489" s="264"/>
      <c r="M489" s="264"/>
      <c r="N489" s="304"/>
      <c r="O489" s="304"/>
      <c r="P489" s="304"/>
      <c r="Q489" s="304"/>
      <c r="R489" s="304"/>
      <c r="S489" s="267"/>
      <c r="U489" s="269"/>
      <c r="V489" s="304"/>
      <c r="W489" s="304"/>
      <c r="X489" s="304"/>
      <c r="Y489" s="304"/>
      <c r="Z489" s="304"/>
      <c r="AA489" s="304"/>
      <c r="AB489" s="270"/>
      <c r="AU489" s="271" t="s">
        <v>169</v>
      </c>
      <c r="AV489" s="271" t="s">
        <v>112</v>
      </c>
      <c r="AW489" s="268" t="s">
        <v>167</v>
      </c>
      <c r="AX489" s="268" t="s">
        <v>30</v>
      </c>
      <c r="AY489" s="268" t="s">
        <v>78</v>
      </c>
      <c r="AZ489" s="271" t="s">
        <v>162</v>
      </c>
    </row>
    <row r="490" spans="2:66" s="173" customFormat="1" ht="25.5" customHeight="1" x14ac:dyDescent="0.35">
      <c r="B490" s="174"/>
      <c r="C490" s="279">
        <f>C486+1</f>
        <v>128</v>
      </c>
      <c r="D490" s="279" t="s">
        <v>240</v>
      </c>
      <c r="E490" s="280" t="s">
        <v>603</v>
      </c>
      <c r="F490" s="471" t="s">
        <v>604</v>
      </c>
      <c r="G490" s="471"/>
      <c r="H490" s="471"/>
      <c r="I490" s="471"/>
      <c r="J490" s="281" t="s">
        <v>227</v>
      </c>
      <c r="K490" s="282">
        <v>719.99</v>
      </c>
      <c r="L490" s="469"/>
      <c r="M490" s="469"/>
      <c r="N490" s="495">
        <f t="shared" ref="N490:N497" si="18">ROUND(L490*K490,2)</f>
        <v>0</v>
      </c>
      <c r="O490" s="462"/>
      <c r="P490" s="462"/>
      <c r="Q490" s="462"/>
      <c r="R490" s="313" t="s">
        <v>1425</v>
      </c>
      <c r="S490" s="177"/>
      <c r="U490" s="249" t="s">
        <v>5</v>
      </c>
      <c r="V490" s="250" t="s">
        <v>37</v>
      </c>
      <c r="W490" s="251">
        <v>0</v>
      </c>
      <c r="X490" s="251">
        <f t="shared" ref="X490:X497" si="19">W490*K490</f>
        <v>0</v>
      </c>
      <c r="Y490" s="251">
        <v>0</v>
      </c>
      <c r="Z490" s="251">
        <f t="shared" ref="Z490:Z497" si="20">Y490*K490</f>
        <v>0</v>
      </c>
      <c r="AA490" s="251">
        <v>0</v>
      </c>
      <c r="AB490" s="252">
        <f t="shared" ref="AB490:AB497" si="21">AA490*K490</f>
        <v>0</v>
      </c>
      <c r="AS490" s="164" t="s">
        <v>236</v>
      </c>
      <c r="AU490" s="164" t="s">
        <v>240</v>
      </c>
      <c r="AV490" s="164" t="s">
        <v>112</v>
      </c>
      <c r="AZ490" s="164" t="s">
        <v>162</v>
      </c>
      <c r="BF490" s="253">
        <f t="shared" ref="BF490:BF497" si="22">IF(V490="základní",N490,0)</f>
        <v>0</v>
      </c>
      <c r="BG490" s="253">
        <f t="shared" ref="BG490:BG497" si="23">IF(V490="snížená",N490,0)</f>
        <v>0</v>
      </c>
      <c r="BH490" s="253">
        <f t="shared" ref="BH490:BH497" si="24">IF(V490="zákl. přenesená",N490,0)</f>
        <v>0</v>
      </c>
      <c r="BI490" s="253">
        <f t="shared" ref="BI490:BI497" si="25">IF(V490="sníž. přenesená",N490,0)</f>
        <v>0</v>
      </c>
      <c r="BJ490" s="253">
        <f t="shared" ref="BJ490:BJ497" si="26">IF(V490="nulová",N490,0)</f>
        <v>0</v>
      </c>
      <c r="BK490" s="164" t="s">
        <v>78</v>
      </c>
      <c r="BL490" s="253">
        <f t="shared" ref="BL490:BL497" si="27">ROUND(L490*K490,2)</f>
        <v>0</v>
      </c>
      <c r="BM490" s="164" t="s">
        <v>198</v>
      </c>
      <c r="BN490" s="164" t="s">
        <v>605</v>
      </c>
    </row>
    <row r="491" spans="2:66" s="173" customFormat="1" ht="25.5" customHeight="1" x14ac:dyDescent="0.35">
      <c r="B491" s="174"/>
      <c r="C491" s="245">
        <f t="shared" si="17"/>
        <v>129</v>
      </c>
      <c r="D491" s="245" t="s">
        <v>163</v>
      </c>
      <c r="E491" s="246" t="s">
        <v>606</v>
      </c>
      <c r="F491" s="460" t="s">
        <v>607</v>
      </c>
      <c r="G491" s="460"/>
      <c r="H491" s="460"/>
      <c r="I491" s="460"/>
      <c r="J491" s="247" t="s">
        <v>227</v>
      </c>
      <c r="K491" s="248">
        <v>626.07799999999997</v>
      </c>
      <c r="L491" s="461"/>
      <c r="M491" s="461"/>
      <c r="N491" s="462">
        <f t="shared" si="18"/>
        <v>0</v>
      </c>
      <c r="O491" s="462"/>
      <c r="P491" s="462"/>
      <c r="Q491" s="462"/>
      <c r="R491" s="315" t="s">
        <v>1426</v>
      </c>
      <c r="S491" s="177"/>
      <c r="U491" s="249" t="s">
        <v>5</v>
      </c>
      <c r="V491" s="250" t="s">
        <v>37</v>
      </c>
      <c r="W491" s="251">
        <v>0</v>
      </c>
      <c r="X491" s="251">
        <f t="shared" si="19"/>
        <v>0</v>
      </c>
      <c r="Y491" s="251">
        <v>0</v>
      </c>
      <c r="Z491" s="251">
        <f t="shared" si="20"/>
        <v>0</v>
      </c>
      <c r="AA491" s="251">
        <v>0</v>
      </c>
      <c r="AB491" s="252">
        <f t="shared" si="21"/>
        <v>0</v>
      </c>
      <c r="AS491" s="164" t="s">
        <v>198</v>
      </c>
      <c r="AU491" s="164" t="s">
        <v>163</v>
      </c>
      <c r="AV491" s="164" t="s">
        <v>112</v>
      </c>
      <c r="AZ491" s="164" t="s">
        <v>162</v>
      </c>
      <c r="BF491" s="253">
        <f t="shared" si="22"/>
        <v>0</v>
      </c>
      <c r="BG491" s="253">
        <f t="shared" si="23"/>
        <v>0</v>
      </c>
      <c r="BH491" s="253">
        <f t="shared" si="24"/>
        <v>0</v>
      </c>
      <c r="BI491" s="253">
        <f t="shared" si="25"/>
        <v>0</v>
      </c>
      <c r="BJ491" s="253">
        <f t="shared" si="26"/>
        <v>0</v>
      </c>
      <c r="BK491" s="164" t="s">
        <v>78</v>
      </c>
      <c r="BL491" s="253">
        <f t="shared" si="27"/>
        <v>0</v>
      </c>
      <c r="BM491" s="164" t="s">
        <v>198</v>
      </c>
      <c r="BN491" s="164" t="s">
        <v>608</v>
      </c>
    </row>
    <row r="492" spans="2:66" s="173" customFormat="1" ht="24" customHeight="1" x14ac:dyDescent="0.35">
      <c r="B492" s="174"/>
      <c r="C492" s="279">
        <f t="shared" si="17"/>
        <v>130</v>
      </c>
      <c r="D492" s="279" t="s">
        <v>240</v>
      </c>
      <c r="E492" s="280" t="s">
        <v>609</v>
      </c>
      <c r="F492" s="471" t="s">
        <v>610</v>
      </c>
      <c r="G492" s="471"/>
      <c r="H492" s="471"/>
      <c r="I492" s="471"/>
      <c r="J492" s="281" t="s">
        <v>227</v>
      </c>
      <c r="K492" s="282">
        <v>719.99</v>
      </c>
      <c r="L492" s="469"/>
      <c r="M492" s="469"/>
      <c r="N492" s="495">
        <f t="shared" si="18"/>
        <v>0</v>
      </c>
      <c r="O492" s="462"/>
      <c r="P492" s="462"/>
      <c r="Q492" s="462"/>
      <c r="R492" s="313" t="s">
        <v>1425</v>
      </c>
      <c r="S492" s="177"/>
      <c r="U492" s="249" t="s">
        <v>5</v>
      </c>
      <c r="V492" s="250" t="s">
        <v>37</v>
      </c>
      <c r="W492" s="251">
        <v>0</v>
      </c>
      <c r="X492" s="251">
        <f t="shared" si="19"/>
        <v>0</v>
      </c>
      <c r="Y492" s="251">
        <v>0</v>
      </c>
      <c r="Z492" s="251">
        <f t="shared" si="20"/>
        <v>0</v>
      </c>
      <c r="AA492" s="251">
        <v>0</v>
      </c>
      <c r="AB492" s="252">
        <f t="shared" si="21"/>
        <v>0</v>
      </c>
      <c r="AS492" s="164" t="s">
        <v>236</v>
      </c>
      <c r="AU492" s="164" t="s">
        <v>240</v>
      </c>
      <c r="AV492" s="164" t="s">
        <v>112</v>
      </c>
      <c r="AZ492" s="164" t="s">
        <v>162</v>
      </c>
      <c r="BF492" s="253">
        <f t="shared" si="22"/>
        <v>0</v>
      </c>
      <c r="BG492" s="253">
        <f t="shared" si="23"/>
        <v>0</v>
      </c>
      <c r="BH492" s="253">
        <f t="shared" si="24"/>
        <v>0</v>
      </c>
      <c r="BI492" s="253">
        <f t="shared" si="25"/>
        <v>0</v>
      </c>
      <c r="BJ492" s="253">
        <f t="shared" si="26"/>
        <v>0</v>
      </c>
      <c r="BK492" s="164" t="s">
        <v>78</v>
      </c>
      <c r="BL492" s="253">
        <f t="shared" si="27"/>
        <v>0</v>
      </c>
      <c r="BM492" s="164" t="s">
        <v>198</v>
      </c>
      <c r="BN492" s="164" t="s">
        <v>611</v>
      </c>
    </row>
    <row r="493" spans="2:66" s="173" customFormat="1" ht="25.5" customHeight="1" x14ac:dyDescent="0.35">
      <c r="B493" s="174"/>
      <c r="C493" s="245">
        <f t="shared" si="17"/>
        <v>131</v>
      </c>
      <c r="D493" s="245" t="s">
        <v>163</v>
      </c>
      <c r="E493" s="246" t="s">
        <v>612</v>
      </c>
      <c r="F493" s="460" t="s">
        <v>613</v>
      </c>
      <c r="G493" s="460"/>
      <c r="H493" s="460"/>
      <c r="I493" s="460"/>
      <c r="J493" s="247" t="s">
        <v>227</v>
      </c>
      <c r="K493" s="248">
        <v>626.07799999999997</v>
      </c>
      <c r="L493" s="461"/>
      <c r="M493" s="461"/>
      <c r="N493" s="462">
        <f t="shared" si="18"/>
        <v>0</v>
      </c>
      <c r="O493" s="462"/>
      <c r="P493" s="462"/>
      <c r="Q493" s="462"/>
      <c r="R493" s="315" t="s">
        <v>1426</v>
      </c>
      <c r="S493" s="177"/>
      <c r="U493" s="249" t="s">
        <v>5</v>
      </c>
      <c r="V493" s="250" t="s">
        <v>37</v>
      </c>
      <c r="W493" s="251">
        <v>0</v>
      </c>
      <c r="X493" s="251">
        <f t="shared" si="19"/>
        <v>0</v>
      </c>
      <c r="Y493" s="251">
        <v>0</v>
      </c>
      <c r="Z493" s="251">
        <f t="shared" si="20"/>
        <v>0</v>
      </c>
      <c r="AA493" s="251">
        <v>0</v>
      </c>
      <c r="AB493" s="252">
        <f t="shared" si="21"/>
        <v>0</v>
      </c>
      <c r="AS493" s="164" t="s">
        <v>198</v>
      </c>
      <c r="AU493" s="164" t="s">
        <v>163</v>
      </c>
      <c r="AV493" s="164" t="s">
        <v>112</v>
      </c>
      <c r="AZ493" s="164" t="s">
        <v>162</v>
      </c>
      <c r="BF493" s="253">
        <f t="shared" si="22"/>
        <v>0</v>
      </c>
      <c r="BG493" s="253">
        <f t="shared" si="23"/>
        <v>0</v>
      </c>
      <c r="BH493" s="253">
        <f t="shared" si="24"/>
        <v>0</v>
      </c>
      <c r="BI493" s="253">
        <f t="shared" si="25"/>
        <v>0</v>
      </c>
      <c r="BJ493" s="253">
        <f t="shared" si="26"/>
        <v>0</v>
      </c>
      <c r="BK493" s="164" t="s">
        <v>78</v>
      </c>
      <c r="BL493" s="253">
        <f t="shared" si="27"/>
        <v>0</v>
      </c>
      <c r="BM493" s="164" t="s">
        <v>198</v>
      </c>
      <c r="BN493" s="164" t="s">
        <v>614</v>
      </c>
    </row>
    <row r="494" spans="2:66" s="173" customFormat="1" ht="16.5" customHeight="1" x14ac:dyDescent="0.35">
      <c r="B494" s="174"/>
      <c r="C494" s="279">
        <f t="shared" si="17"/>
        <v>132</v>
      </c>
      <c r="D494" s="279" t="s">
        <v>240</v>
      </c>
      <c r="E494" s="280" t="s">
        <v>570</v>
      </c>
      <c r="F494" s="471" t="s">
        <v>571</v>
      </c>
      <c r="G494" s="471"/>
      <c r="H494" s="471"/>
      <c r="I494" s="471"/>
      <c r="J494" s="281" t="s">
        <v>216</v>
      </c>
      <c r="K494" s="282">
        <v>0.188</v>
      </c>
      <c r="L494" s="469"/>
      <c r="M494" s="469"/>
      <c r="N494" s="495">
        <f t="shared" si="18"/>
        <v>0</v>
      </c>
      <c r="O494" s="462"/>
      <c r="P494" s="462"/>
      <c r="Q494" s="462"/>
      <c r="R494" s="315" t="s">
        <v>1422</v>
      </c>
      <c r="S494" s="177"/>
      <c r="U494" s="249" t="s">
        <v>5</v>
      </c>
      <c r="V494" s="250" t="s">
        <v>37</v>
      </c>
      <c r="W494" s="251">
        <v>0</v>
      </c>
      <c r="X494" s="251">
        <f t="shared" si="19"/>
        <v>0</v>
      </c>
      <c r="Y494" s="251">
        <v>0</v>
      </c>
      <c r="Z494" s="251">
        <f t="shared" si="20"/>
        <v>0</v>
      </c>
      <c r="AA494" s="251">
        <v>0</v>
      </c>
      <c r="AB494" s="252">
        <f t="shared" si="21"/>
        <v>0</v>
      </c>
      <c r="AS494" s="164" t="s">
        <v>236</v>
      </c>
      <c r="AU494" s="164" t="s">
        <v>240</v>
      </c>
      <c r="AV494" s="164" t="s">
        <v>112</v>
      </c>
      <c r="AZ494" s="164" t="s">
        <v>162</v>
      </c>
      <c r="BF494" s="253">
        <f t="shared" si="22"/>
        <v>0</v>
      </c>
      <c r="BG494" s="253">
        <f t="shared" si="23"/>
        <v>0</v>
      </c>
      <c r="BH494" s="253">
        <f t="shared" si="24"/>
        <v>0</v>
      </c>
      <c r="BI494" s="253">
        <f t="shared" si="25"/>
        <v>0</v>
      </c>
      <c r="BJ494" s="253">
        <f t="shared" si="26"/>
        <v>0</v>
      </c>
      <c r="BK494" s="164" t="s">
        <v>78</v>
      </c>
      <c r="BL494" s="253">
        <f t="shared" si="27"/>
        <v>0</v>
      </c>
      <c r="BM494" s="164" t="s">
        <v>198</v>
      </c>
      <c r="BN494" s="164" t="s">
        <v>615</v>
      </c>
    </row>
    <row r="495" spans="2:66" s="173" customFormat="1" ht="38.25" customHeight="1" x14ac:dyDescent="0.35">
      <c r="B495" s="174"/>
      <c r="C495" s="245">
        <f t="shared" si="17"/>
        <v>133</v>
      </c>
      <c r="D495" s="245" t="s">
        <v>163</v>
      </c>
      <c r="E495" s="246" t="s">
        <v>616</v>
      </c>
      <c r="F495" s="460" t="s">
        <v>617</v>
      </c>
      <c r="G495" s="460"/>
      <c r="H495" s="460"/>
      <c r="I495" s="460"/>
      <c r="J495" s="247" t="s">
        <v>227</v>
      </c>
      <c r="K495" s="248">
        <v>626.07799999999997</v>
      </c>
      <c r="L495" s="461"/>
      <c r="M495" s="461"/>
      <c r="N495" s="462">
        <f t="shared" si="18"/>
        <v>0</v>
      </c>
      <c r="O495" s="462"/>
      <c r="P495" s="462"/>
      <c r="Q495" s="462"/>
      <c r="R495" s="315" t="s">
        <v>1426</v>
      </c>
      <c r="S495" s="177"/>
      <c r="U495" s="249" t="s">
        <v>5</v>
      </c>
      <c r="V495" s="250" t="s">
        <v>37</v>
      </c>
      <c r="W495" s="251">
        <v>0</v>
      </c>
      <c r="X495" s="251">
        <f t="shared" si="19"/>
        <v>0</v>
      </c>
      <c r="Y495" s="251">
        <v>0</v>
      </c>
      <c r="Z495" s="251">
        <f t="shared" si="20"/>
        <v>0</v>
      </c>
      <c r="AA495" s="251">
        <v>0</v>
      </c>
      <c r="AB495" s="252">
        <f t="shared" si="21"/>
        <v>0</v>
      </c>
      <c r="AS495" s="164" t="s">
        <v>198</v>
      </c>
      <c r="AU495" s="164" t="s">
        <v>163</v>
      </c>
      <c r="AV495" s="164" t="s">
        <v>112</v>
      </c>
      <c r="AZ495" s="164" t="s">
        <v>162</v>
      </c>
      <c r="BF495" s="253">
        <f t="shared" si="22"/>
        <v>0</v>
      </c>
      <c r="BG495" s="253">
        <f t="shared" si="23"/>
        <v>0</v>
      </c>
      <c r="BH495" s="253">
        <f t="shared" si="24"/>
        <v>0</v>
      </c>
      <c r="BI495" s="253">
        <f t="shared" si="25"/>
        <v>0</v>
      </c>
      <c r="BJ495" s="253">
        <f t="shared" si="26"/>
        <v>0</v>
      </c>
      <c r="BK495" s="164" t="s">
        <v>78</v>
      </c>
      <c r="BL495" s="253">
        <f t="shared" si="27"/>
        <v>0</v>
      </c>
      <c r="BM495" s="164" t="s">
        <v>198</v>
      </c>
      <c r="BN495" s="164" t="s">
        <v>618</v>
      </c>
    </row>
    <row r="496" spans="2:66" s="173" customFormat="1" ht="24" customHeight="1" x14ac:dyDescent="0.35">
      <c r="B496" s="174"/>
      <c r="C496" s="279">
        <f t="shared" si="17"/>
        <v>134</v>
      </c>
      <c r="D496" s="279" t="s">
        <v>240</v>
      </c>
      <c r="E496" s="280" t="s">
        <v>619</v>
      </c>
      <c r="F496" s="471" t="s">
        <v>620</v>
      </c>
      <c r="G496" s="471"/>
      <c r="H496" s="471"/>
      <c r="I496" s="471"/>
      <c r="J496" s="281" t="s">
        <v>227</v>
      </c>
      <c r="K496" s="282">
        <v>719.99</v>
      </c>
      <c r="L496" s="469"/>
      <c r="M496" s="469"/>
      <c r="N496" s="495">
        <f t="shared" si="18"/>
        <v>0</v>
      </c>
      <c r="O496" s="462"/>
      <c r="P496" s="462"/>
      <c r="Q496" s="462"/>
      <c r="R496" s="313" t="s">
        <v>1425</v>
      </c>
      <c r="S496" s="177"/>
      <c r="U496" s="249" t="s">
        <v>5</v>
      </c>
      <c r="V496" s="250" t="s">
        <v>37</v>
      </c>
      <c r="W496" s="251">
        <v>0</v>
      </c>
      <c r="X496" s="251">
        <f t="shared" si="19"/>
        <v>0</v>
      </c>
      <c r="Y496" s="251">
        <v>0</v>
      </c>
      <c r="Z496" s="251">
        <f t="shared" si="20"/>
        <v>0</v>
      </c>
      <c r="AA496" s="251">
        <v>0</v>
      </c>
      <c r="AB496" s="252">
        <f t="shared" si="21"/>
        <v>0</v>
      </c>
      <c r="AS496" s="164" t="s">
        <v>236</v>
      </c>
      <c r="AU496" s="164" t="s">
        <v>240</v>
      </c>
      <c r="AV496" s="164" t="s">
        <v>112</v>
      </c>
      <c r="AZ496" s="164" t="s">
        <v>162</v>
      </c>
      <c r="BF496" s="253">
        <f t="shared" si="22"/>
        <v>0</v>
      </c>
      <c r="BG496" s="253">
        <f t="shared" si="23"/>
        <v>0</v>
      </c>
      <c r="BH496" s="253">
        <f t="shared" si="24"/>
        <v>0</v>
      </c>
      <c r="BI496" s="253">
        <f t="shared" si="25"/>
        <v>0</v>
      </c>
      <c r="BJ496" s="253">
        <f t="shared" si="26"/>
        <v>0</v>
      </c>
      <c r="BK496" s="164" t="s">
        <v>78</v>
      </c>
      <c r="BL496" s="253">
        <f t="shared" si="27"/>
        <v>0</v>
      </c>
      <c r="BM496" s="164" t="s">
        <v>198</v>
      </c>
      <c r="BN496" s="164" t="s">
        <v>621</v>
      </c>
    </row>
    <row r="497" spans="2:66" s="173" customFormat="1" ht="25.5" customHeight="1" x14ac:dyDescent="0.35">
      <c r="B497" s="174"/>
      <c r="C497" s="245">
        <f t="shared" si="17"/>
        <v>135</v>
      </c>
      <c r="D497" s="245" t="s">
        <v>163</v>
      </c>
      <c r="E497" s="246" t="s">
        <v>622</v>
      </c>
      <c r="F497" s="460" t="s">
        <v>623</v>
      </c>
      <c r="G497" s="460"/>
      <c r="H497" s="460"/>
      <c r="I497" s="460"/>
      <c r="J497" s="247" t="s">
        <v>216</v>
      </c>
      <c r="K497" s="248">
        <v>5.1369999999999996</v>
      </c>
      <c r="L497" s="461"/>
      <c r="M497" s="461"/>
      <c r="N497" s="462">
        <f t="shared" si="18"/>
        <v>0</v>
      </c>
      <c r="O497" s="462"/>
      <c r="P497" s="462"/>
      <c r="Q497" s="462"/>
      <c r="R497" s="315" t="s">
        <v>1422</v>
      </c>
      <c r="S497" s="177"/>
      <c r="U497" s="249" t="s">
        <v>5</v>
      </c>
      <c r="V497" s="250" t="s">
        <v>37</v>
      </c>
      <c r="W497" s="251">
        <v>0</v>
      </c>
      <c r="X497" s="251">
        <f t="shared" si="19"/>
        <v>0</v>
      </c>
      <c r="Y497" s="251">
        <v>0</v>
      </c>
      <c r="Z497" s="251">
        <f t="shared" si="20"/>
        <v>0</v>
      </c>
      <c r="AA497" s="251">
        <v>0</v>
      </c>
      <c r="AB497" s="252">
        <f t="shared" si="21"/>
        <v>0</v>
      </c>
      <c r="AS497" s="164" t="s">
        <v>198</v>
      </c>
      <c r="AU497" s="164" t="s">
        <v>163</v>
      </c>
      <c r="AV497" s="164" t="s">
        <v>112</v>
      </c>
      <c r="AZ497" s="164" t="s">
        <v>162</v>
      </c>
      <c r="BF497" s="253">
        <f t="shared" si="22"/>
        <v>0</v>
      </c>
      <c r="BG497" s="253">
        <f t="shared" si="23"/>
        <v>0</v>
      </c>
      <c r="BH497" s="253">
        <f t="shared" si="24"/>
        <v>0</v>
      </c>
      <c r="BI497" s="253">
        <f t="shared" si="25"/>
        <v>0</v>
      </c>
      <c r="BJ497" s="253">
        <f t="shared" si="26"/>
        <v>0</v>
      </c>
      <c r="BK497" s="164" t="s">
        <v>78</v>
      </c>
      <c r="BL497" s="253">
        <f t="shared" si="27"/>
        <v>0</v>
      </c>
      <c r="BM497" s="164" t="s">
        <v>198</v>
      </c>
      <c r="BN497" s="164" t="s">
        <v>624</v>
      </c>
    </row>
    <row r="498" spans="2:66" s="237" customFormat="1" ht="29.9" customHeight="1" x14ac:dyDescent="0.35">
      <c r="B498" s="233"/>
      <c r="C498" s="244"/>
      <c r="D498" s="244" t="s">
        <v>135</v>
      </c>
      <c r="E498" s="244"/>
      <c r="F498" s="244"/>
      <c r="G498" s="244"/>
      <c r="H498" s="244"/>
      <c r="I498" s="244"/>
      <c r="J498" s="244"/>
      <c r="K498" s="244"/>
      <c r="L498" s="244"/>
      <c r="M498" s="244"/>
      <c r="N498" s="458">
        <f>BL498</f>
        <v>0</v>
      </c>
      <c r="O498" s="459"/>
      <c r="P498" s="459"/>
      <c r="Q498" s="459"/>
      <c r="R498" s="307"/>
      <c r="S498" s="236"/>
      <c r="U498" s="238"/>
      <c r="V498" s="234"/>
      <c r="W498" s="234"/>
      <c r="X498" s="239">
        <f>SUM(X499:X521)</f>
        <v>0</v>
      </c>
      <c r="Y498" s="234"/>
      <c r="Z498" s="239">
        <f>SUM(Z499:Z521)</f>
        <v>0.2981664</v>
      </c>
      <c r="AA498" s="234"/>
      <c r="AB498" s="240">
        <f>SUM(AB499:AB521)</f>
        <v>0</v>
      </c>
      <c r="AS498" s="241" t="s">
        <v>112</v>
      </c>
      <c r="AU498" s="242" t="s">
        <v>71</v>
      </c>
      <c r="AV498" s="242" t="s">
        <v>78</v>
      </c>
      <c r="AZ498" s="241" t="s">
        <v>162</v>
      </c>
      <c r="BL498" s="243">
        <f>SUM(BL499:BL521)</f>
        <v>0</v>
      </c>
    </row>
    <row r="499" spans="2:66" s="173" customFormat="1" ht="38.25" customHeight="1" x14ac:dyDescent="0.35">
      <c r="B499" s="174"/>
      <c r="C499" s="245">
        <f>C497+1</f>
        <v>136</v>
      </c>
      <c r="D499" s="245" t="s">
        <v>163</v>
      </c>
      <c r="E499" s="246" t="s">
        <v>625</v>
      </c>
      <c r="F499" s="460" t="s">
        <v>626</v>
      </c>
      <c r="G499" s="460"/>
      <c r="H499" s="460"/>
      <c r="I499" s="460"/>
      <c r="J499" s="247" t="s">
        <v>227</v>
      </c>
      <c r="K499" s="248">
        <v>556.84</v>
      </c>
      <c r="L499" s="461"/>
      <c r="M499" s="461"/>
      <c r="N499" s="462">
        <f>ROUND(L499*K499,2)</f>
        <v>0</v>
      </c>
      <c r="O499" s="462"/>
      <c r="P499" s="462"/>
      <c r="Q499" s="462"/>
      <c r="R499" s="312" t="s">
        <v>1404</v>
      </c>
      <c r="S499" s="177"/>
      <c r="U499" s="249" t="s">
        <v>5</v>
      </c>
      <c r="V499" s="250" t="s">
        <v>37</v>
      </c>
      <c r="W499" s="251">
        <v>0</v>
      </c>
      <c r="X499" s="251">
        <f>W499*K499</f>
        <v>0</v>
      </c>
      <c r="Y499" s="251">
        <v>0</v>
      </c>
      <c r="Z499" s="251">
        <f>Y499*K499</f>
        <v>0</v>
      </c>
      <c r="AA499" s="251">
        <v>0</v>
      </c>
      <c r="AB499" s="252">
        <f>AA499*K499</f>
        <v>0</v>
      </c>
      <c r="AS499" s="164" t="s">
        <v>198</v>
      </c>
      <c r="AU499" s="164" t="s">
        <v>163</v>
      </c>
      <c r="AV499" s="164" t="s">
        <v>112</v>
      </c>
      <c r="AZ499" s="164" t="s">
        <v>162</v>
      </c>
      <c r="BF499" s="253">
        <f>IF(V499="základní",N499,0)</f>
        <v>0</v>
      </c>
      <c r="BG499" s="253">
        <f>IF(V499="snížená",N499,0)</f>
        <v>0</v>
      </c>
      <c r="BH499" s="253">
        <f>IF(V499="zákl. přenesená",N499,0)</f>
        <v>0</v>
      </c>
      <c r="BI499" s="253">
        <f>IF(V499="sníž. přenesená",N499,0)</f>
        <v>0</v>
      </c>
      <c r="BJ499" s="253">
        <f>IF(V499="nulová",N499,0)</f>
        <v>0</v>
      </c>
      <c r="BK499" s="164" t="s">
        <v>78</v>
      </c>
      <c r="BL499" s="253">
        <f>ROUND(L499*K499,2)</f>
        <v>0</v>
      </c>
      <c r="BM499" s="164" t="s">
        <v>198</v>
      </c>
      <c r="BN499" s="164" t="s">
        <v>627</v>
      </c>
    </row>
    <row r="500" spans="2:66" s="275" customFormat="1" ht="16.5" customHeight="1" x14ac:dyDescent="0.35">
      <c r="B500" s="272"/>
      <c r="C500" s="414"/>
      <c r="D500" s="414"/>
      <c r="E500" s="415" t="s">
        <v>5</v>
      </c>
      <c r="F500" s="491" t="s">
        <v>628</v>
      </c>
      <c r="G500" s="492"/>
      <c r="H500" s="492"/>
      <c r="I500" s="492"/>
      <c r="J500" s="414"/>
      <c r="K500" s="415" t="s">
        <v>5</v>
      </c>
      <c r="L500" s="273"/>
      <c r="M500" s="273"/>
      <c r="N500" s="306"/>
      <c r="O500" s="306"/>
      <c r="P500" s="306"/>
      <c r="Q500" s="306"/>
      <c r="R500" s="306"/>
      <c r="S500" s="274"/>
      <c r="U500" s="276"/>
      <c r="V500" s="306"/>
      <c r="W500" s="306"/>
      <c r="X500" s="306"/>
      <c r="Y500" s="306"/>
      <c r="Z500" s="306"/>
      <c r="AA500" s="306"/>
      <c r="AB500" s="277"/>
      <c r="AU500" s="278" t="s">
        <v>169</v>
      </c>
      <c r="AV500" s="278" t="s">
        <v>112</v>
      </c>
      <c r="AW500" s="275" t="s">
        <v>78</v>
      </c>
      <c r="AX500" s="275" t="s">
        <v>30</v>
      </c>
      <c r="AY500" s="275" t="s">
        <v>72</v>
      </c>
      <c r="AZ500" s="278" t="s">
        <v>162</v>
      </c>
    </row>
    <row r="501" spans="2:66" s="259" customFormat="1" ht="16.5" customHeight="1" x14ac:dyDescent="0.35">
      <c r="B501" s="254"/>
      <c r="C501" s="412"/>
      <c r="D501" s="412"/>
      <c r="E501" s="256" t="s">
        <v>5</v>
      </c>
      <c r="F501" s="477" t="s">
        <v>629</v>
      </c>
      <c r="G501" s="478"/>
      <c r="H501" s="478"/>
      <c r="I501" s="478"/>
      <c r="J501" s="412"/>
      <c r="K501" s="257">
        <v>126.87</v>
      </c>
      <c r="L501" s="255"/>
      <c r="M501" s="255"/>
      <c r="N501" s="303"/>
      <c r="O501" s="303"/>
      <c r="P501" s="303"/>
      <c r="Q501" s="303"/>
      <c r="R501" s="303"/>
      <c r="S501" s="258"/>
      <c r="U501" s="260"/>
      <c r="V501" s="303"/>
      <c r="W501" s="303"/>
      <c r="X501" s="303"/>
      <c r="Y501" s="303"/>
      <c r="Z501" s="303"/>
      <c r="AA501" s="303"/>
      <c r="AB501" s="261"/>
      <c r="AU501" s="262" t="s">
        <v>169</v>
      </c>
      <c r="AV501" s="262" t="s">
        <v>112</v>
      </c>
      <c r="AW501" s="259" t="s">
        <v>112</v>
      </c>
      <c r="AX501" s="259" t="s">
        <v>30</v>
      </c>
      <c r="AY501" s="259" t="s">
        <v>72</v>
      </c>
      <c r="AZ501" s="262" t="s">
        <v>162</v>
      </c>
    </row>
    <row r="502" spans="2:66" s="275" customFormat="1" ht="16.5" customHeight="1" x14ac:dyDescent="0.35">
      <c r="B502" s="272"/>
      <c r="C502" s="414"/>
      <c r="D502" s="414"/>
      <c r="E502" s="415" t="s">
        <v>5</v>
      </c>
      <c r="F502" s="493" t="s">
        <v>630</v>
      </c>
      <c r="G502" s="494"/>
      <c r="H502" s="494"/>
      <c r="I502" s="494"/>
      <c r="J502" s="414"/>
      <c r="K502" s="415" t="s">
        <v>5</v>
      </c>
      <c r="L502" s="273"/>
      <c r="M502" s="273"/>
      <c r="N502" s="306"/>
      <c r="O502" s="306"/>
      <c r="P502" s="306"/>
      <c r="Q502" s="306"/>
      <c r="R502" s="306"/>
      <c r="S502" s="274"/>
      <c r="U502" s="276"/>
      <c r="V502" s="306"/>
      <c r="W502" s="306"/>
      <c r="X502" s="306"/>
      <c r="Y502" s="306"/>
      <c r="Z502" s="306"/>
      <c r="AA502" s="306"/>
      <c r="AB502" s="277"/>
      <c r="AU502" s="278" t="s">
        <v>169</v>
      </c>
      <c r="AV502" s="278" t="s">
        <v>112</v>
      </c>
      <c r="AW502" s="275" t="s">
        <v>78</v>
      </c>
      <c r="AX502" s="275" t="s">
        <v>30</v>
      </c>
      <c r="AY502" s="275" t="s">
        <v>72</v>
      </c>
      <c r="AZ502" s="278" t="s">
        <v>162</v>
      </c>
    </row>
    <row r="503" spans="2:66" s="259" customFormat="1" ht="25.5" customHeight="1" x14ac:dyDescent="0.35">
      <c r="B503" s="254"/>
      <c r="C503" s="412"/>
      <c r="D503" s="412"/>
      <c r="E503" s="256" t="s">
        <v>5</v>
      </c>
      <c r="F503" s="477" t="s">
        <v>631</v>
      </c>
      <c r="G503" s="478"/>
      <c r="H503" s="478"/>
      <c r="I503" s="478"/>
      <c r="J503" s="412"/>
      <c r="K503" s="257">
        <v>224.51</v>
      </c>
      <c r="L503" s="255"/>
      <c r="M503" s="255"/>
      <c r="N503" s="303"/>
      <c r="O503" s="303"/>
      <c r="P503" s="303"/>
      <c r="Q503" s="303"/>
      <c r="R503" s="303"/>
      <c r="S503" s="258"/>
      <c r="U503" s="260"/>
      <c r="V503" s="303"/>
      <c r="W503" s="303"/>
      <c r="X503" s="303"/>
      <c r="Y503" s="303"/>
      <c r="Z503" s="303"/>
      <c r="AA503" s="303"/>
      <c r="AB503" s="261"/>
      <c r="AU503" s="262" t="s">
        <v>169</v>
      </c>
      <c r="AV503" s="262" t="s">
        <v>112</v>
      </c>
      <c r="AW503" s="259" t="s">
        <v>112</v>
      </c>
      <c r="AX503" s="259" t="s">
        <v>30</v>
      </c>
      <c r="AY503" s="259" t="s">
        <v>72</v>
      </c>
      <c r="AZ503" s="262" t="s">
        <v>162</v>
      </c>
    </row>
    <row r="504" spans="2:66" s="275" customFormat="1" ht="16.5" customHeight="1" x14ac:dyDescent="0.35">
      <c r="B504" s="272"/>
      <c r="C504" s="414"/>
      <c r="D504" s="414"/>
      <c r="E504" s="415" t="s">
        <v>5</v>
      </c>
      <c r="F504" s="493" t="s">
        <v>632</v>
      </c>
      <c r="G504" s="494"/>
      <c r="H504" s="494"/>
      <c r="I504" s="494"/>
      <c r="J504" s="414"/>
      <c r="K504" s="415" t="s">
        <v>5</v>
      </c>
      <c r="L504" s="273"/>
      <c r="M504" s="273"/>
      <c r="N504" s="306"/>
      <c r="O504" s="306"/>
      <c r="P504" s="306"/>
      <c r="Q504" s="306"/>
      <c r="R504" s="306"/>
      <c r="S504" s="274"/>
      <c r="U504" s="276"/>
      <c r="V504" s="306"/>
      <c r="W504" s="306"/>
      <c r="X504" s="306"/>
      <c r="Y504" s="306"/>
      <c r="Z504" s="306"/>
      <c r="AA504" s="306"/>
      <c r="AB504" s="277"/>
      <c r="AU504" s="278" t="s">
        <v>169</v>
      </c>
      <c r="AV504" s="278" t="s">
        <v>112</v>
      </c>
      <c r="AW504" s="275" t="s">
        <v>78</v>
      </c>
      <c r="AX504" s="275" t="s">
        <v>30</v>
      </c>
      <c r="AY504" s="275" t="s">
        <v>72</v>
      </c>
      <c r="AZ504" s="278" t="s">
        <v>162</v>
      </c>
    </row>
    <row r="505" spans="2:66" s="259" customFormat="1" ht="25.5" customHeight="1" x14ac:dyDescent="0.35">
      <c r="B505" s="254"/>
      <c r="C505" s="412"/>
      <c r="D505" s="412"/>
      <c r="E505" s="256" t="s">
        <v>5</v>
      </c>
      <c r="F505" s="477" t="s">
        <v>633</v>
      </c>
      <c r="G505" s="478"/>
      <c r="H505" s="478"/>
      <c r="I505" s="478"/>
      <c r="J505" s="412"/>
      <c r="K505" s="257">
        <v>75.06</v>
      </c>
      <c r="L505" s="255"/>
      <c r="M505" s="255"/>
      <c r="N505" s="303"/>
      <c r="O505" s="303"/>
      <c r="P505" s="303"/>
      <c r="Q505" s="303"/>
      <c r="R505" s="303"/>
      <c r="S505" s="258"/>
      <c r="U505" s="260"/>
      <c r="V505" s="303"/>
      <c r="W505" s="303"/>
      <c r="X505" s="303"/>
      <c r="Y505" s="303"/>
      <c r="Z505" s="303"/>
      <c r="AA505" s="303"/>
      <c r="AB505" s="261"/>
      <c r="AU505" s="262" t="s">
        <v>169</v>
      </c>
      <c r="AV505" s="262" t="s">
        <v>112</v>
      </c>
      <c r="AW505" s="259" t="s">
        <v>112</v>
      </c>
      <c r="AX505" s="259" t="s">
        <v>30</v>
      </c>
      <c r="AY505" s="259" t="s">
        <v>72</v>
      </c>
      <c r="AZ505" s="262" t="s">
        <v>162</v>
      </c>
    </row>
    <row r="506" spans="2:66" s="275" customFormat="1" ht="16.5" customHeight="1" x14ac:dyDescent="0.35">
      <c r="B506" s="272"/>
      <c r="C506" s="414"/>
      <c r="D506" s="414"/>
      <c r="E506" s="415" t="s">
        <v>5</v>
      </c>
      <c r="F506" s="493" t="s">
        <v>443</v>
      </c>
      <c r="G506" s="494"/>
      <c r="H506" s="494"/>
      <c r="I506" s="494"/>
      <c r="J506" s="414"/>
      <c r="K506" s="415" t="s">
        <v>5</v>
      </c>
      <c r="L506" s="273"/>
      <c r="M506" s="273"/>
      <c r="N506" s="306"/>
      <c r="O506" s="306"/>
      <c r="P506" s="306"/>
      <c r="Q506" s="306"/>
      <c r="R506" s="306"/>
      <c r="S506" s="274"/>
      <c r="U506" s="276"/>
      <c r="V506" s="306"/>
      <c r="W506" s="306"/>
      <c r="X506" s="306"/>
      <c r="Y506" s="306"/>
      <c r="Z506" s="306"/>
      <c r="AA506" s="306"/>
      <c r="AB506" s="277"/>
      <c r="AU506" s="278" t="s">
        <v>169</v>
      </c>
      <c r="AV506" s="278" t="s">
        <v>112</v>
      </c>
      <c r="AW506" s="275" t="s">
        <v>78</v>
      </c>
      <c r="AX506" s="275" t="s">
        <v>30</v>
      </c>
      <c r="AY506" s="275" t="s">
        <v>72</v>
      </c>
      <c r="AZ506" s="278" t="s">
        <v>162</v>
      </c>
    </row>
    <row r="507" spans="2:66" s="259" customFormat="1" ht="16.5" customHeight="1" x14ac:dyDescent="0.35">
      <c r="B507" s="254"/>
      <c r="C507" s="412"/>
      <c r="D507" s="412"/>
      <c r="E507" s="256" t="s">
        <v>5</v>
      </c>
      <c r="F507" s="477" t="s">
        <v>634</v>
      </c>
      <c r="G507" s="478"/>
      <c r="H507" s="478"/>
      <c r="I507" s="478"/>
      <c r="J507" s="412"/>
      <c r="K507" s="257">
        <v>51.52</v>
      </c>
      <c r="L507" s="255"/>
      <c r="M507" s="255"/>
      <c r="N507" s="303"/>
      <c r="O507" s="303"/>
      <c r="P507" s="303"/>
      <c r="Q507" s="303"/>
      <c r="R507" s="303"/>
      <c r="S507" s="258"/>
      <c r="U507" s="260"/>
      <c r="V507" s="303"/>
      <c r="W507" s="303"/>
      <c r="X507" s="303"/>
      <c r="Y507" s="303"/>
      <c r="Z507" s="303"/>
      <c r="AA507" s="303"/>
      <c r="AB507" s="261"/>
      <c r="AU507" s="262" t="s">
        <v>169</v>
      </c>
      <c r="AV507" s="262" t="s">
        <v>112</v>
      </c>
      <c r="AW507" s="259" t="s">
        <v>112</v>
      </c>
      <c r="AX507" s="259" t="s">
        <v>30</v>
      </c>
      <c r="AY507" s="259" t="s">
        <v>72</v>
      </c>
      <c r="AZ507" s="262" t="s">
        <v>162</v>
      </c>
    </row>
    <row r="508" spans="2:66" s="275" customFormat="1" ht="16.5" customHeight="1" x14ac:dyDescent="0.35">
      <c r="B508" s="272"/>
      <c r="C508" s="414"/>
      <c r="D508" s="414"/>
      <c r="E508" s="415" t="s">
        <v>5</v>
      </c>
      <c r="F508" s="493" t="s">
        <v>445</v>
      </c>
      <c r="G508" s="494"/>
      <c r="H508" s="494"/>
      <c r="I508" s="494"/>
      <c r="J508" s="414"/>
      <c r="K508" s="415" t="s">
        <v>5</v>
      </c>
      <c r="L508" s="273"/>
      <c r="M508" s="273"/>
      <c r="N508" s="306"/>
      <c r="O508" s="306"/>
      <c r="P508" s="306"/>
      <c r="Q508" s="306"/>
      <c r="R508" s="306"/>
      <c r="S508" s="274"/>
      <c r="U508" s="276"/>
      <c r="V508" s="306"/>
      <c r="W508" s="306"/>
      <c r="X508" s="306"/>
      <c r="Y508" s="306"/>
      <c r="Z508" s="306"/>
      <c r="AA508" s="306"/>
      <c r="AB508" s="277"/>
      <c r="AU508" s="278" t="s">
        <v>169</v>
      </c>
      <c r="AV508" s="278" t="s">
        <v>112</v>
      </c>
      <c r="AW508" s="275" t="s">
        <v>78</v>
      </c>
      <c r="AX508" s="275" t="s">
        <v>30</v>
      </c>
      <c r="AY508" s="275" t="s">
        <v>72</v>
      </c>
      <c r="AZ508" s="278" t="s">
        <v>162</v>
      </c>
    </row>
    <row r="509" spans="2:66" s="259" customFormat="1" ht="16.5" customHeight="1" x14ac:dyDescent="0.35">
      <c r="B509" s="254"/>
      <c r="C509" s="412"/>
      <c r="D509" s="412"/>
      <c r="E509" s="256" t="s">
        <v>5</v>
      </c>
      <c r="F509" s="477" t="s">
        <v>635</v>
      </c>
      <c r="G509" s="478"/>
      <c r="H509" s="478"/>
      <c r="I509" s="478"/>
      <c r="J509" s="412"/>
      <c r="K509" s="257">
        <v>78.88</v>
      </c>
      <c r="L509" s="255"/>
      <c r="M509" s="255"/>
      <c r="N509" s="303"/>
      <c r="O509" s="303"/>
      <c r="P509" s="303"/>
      <c r="Q509" s="303"/>
      <c r="R509" s="303"/>
      <c r="S509" s="258"/>
      <c r="U509" s="260"/>
      <c r="V509" s="303"/>
      <c r="W509" s="303"/>
      <c r="X509" s="303"/>
      <c r="Y509" s="303"/>
      <c r="Z509" s="303"/>
      <c r="AA509" s="303"/>
      <c r="AB509" s="261"/>
      <c r="AU509" s="262" t="s">
        <v>169</v>
      </c>
      <c r="AV509" s="262" t="s">
        <v>112</v>
      </c>
      <c r="AW509" s="259" t="s">
        <v>112</v>
      </c>
      <c r="AX509" s="259" t="s">
        <v>30</v>
      </c>
      <c r="AY509" s="259" t="s">
        <v>72</v>
      </c>
      <c r="AZ509" s="262" t="s">
        <v>162</v>
      </c>
    </row>
    <row r="510" spans="2:66" s="268" customFormat="1" ht="16.5" customHeight="1" x14ac:dyDescent="0.35">
      <c r="B510" s="263"/>
      <c r="C510" s="413"/>
      <c r="D510" s="413"/>
      <c r="E510" s="265" t="s">
        <v>5</v>
      </c>
      <c r="F510" s="479" t="s">
        <v>170</v>
      </c>
      <c r="G510" s="480"/>
      <c r="H510" s="480"/>
      <c r="I510" s="480"/>
      <c r="J510" s="413"/>
      <c r="K510" s="266">
        <v>556.84</v>
      </c>
      <c r="L510" s="264"/>
      <c r="M510" s="264"/>
      <c r="N510" s="304"/>
      <c r="O510" s="304"/>
      <c r="P510" s="304"/>
      <c r="Q510" s="304"/>
      <c r="R510" s="304"/>
      <c r="S510" s="267"/>
      <c r="U510" s="269"/>
      <c r="V510" s="304"/>
      <c r="W510" s="304"/>
      <c r="X510" s="304"/>
      <c r="Y510" s="304"/>
      <c r="Z510" s="304"/>
      <c r="AA510" s="304"/>
      <c r="AB510" s="270"/>
      <c r="AU510" s="271" t="s">
        <v>169</v>
      </c>
      <c r="AV510" s="271" t="s">
        <v>112</v>
      </c>
      <c r="AW510" s="268" t="s">
        <v>167</v>
      </c>
      <c r="AX510" s="268" t="s">
        <v>30</v>
      </c>
      <c r="AY510" s="268" t="s">
        <v>78</v>
      </c>
      <c r="AZ510" s="271" t="s">
        <v>162</v>
      </c>
    </row>
    <row r="511" spans="2:66" s="173" customFormat="1" ht="25.5" customHeight="1" x14ac:dyDescent="0.35">
      <c r="B511" s="174"/>
      <c r="C511" s="279">
        <f>C499+1</f>
        <v>137</v>
      </c>
      <c r="D511" s="279" t="s">
        <v>240</v>
      </c>
      <c r="E511" s="280" t="s">
        <v>636</v>
      </c>
      <c r="F511" s="471" t="s">
        <v>637</v>
      </c>
      <c r="G511" s="471"/>
      <c r="H511" s="471"/>
      <c r="I511" s="471"/>
      <c r="J511" s="281" t="s">
        <v>227</v>
      </c>
      <c r="K511" s="282">
        <v>434.96899999999999</v>
      </c>
      <c r="L511" s="469"/>
      <c r="M511" s="469"/>
      <c r="N511" s="495">
        <f t="shared" ref="N511:N518" si="28">ROUND(L511*K511,2)</f>
        <v>0</v>
      </c>
      <c r="O511" s="462"/>
      <c r="P511" s="462"/>
      <c r="Q511" s="462"/>
      <c r="R511" s="313" t="s">
        <v>1418</v>
      </c>
      <c r="S511" s="177"/>
      <c r="U511" s="249" t="s">
        <v>5</v>
      </c>
      <c r="V511" s="250" t="s">
        <v>37</v>
      </c>
      <c r="W511" s="251">
        <v>0</v>
      </c>
      <c r="X511" s="251">
        <f t="shared" ref="X511:X518" si="29">W511*K511</f>
        <v>0</v>
      </c>
      <c r="Y511" s="251">
        <v>0</v>
      </c>
      <c r="Z511" s="251">
        <f t="shared" ref="Z511:Z518" si="30">Y511*K511</f>
        <v>0</v>
      </c>
      <c r="AA511" s="251">
        <v>0</v>
      </c>
      <c r="AB511" s="252">
        <f t="shared" ref="AB511:AB518" si="31">AA511*K511</f>
        <v>0</v>
      </c>
      <c r="AS511" s="164" t="s">
        <v>236</v>
      </c>
      <c r="AU511" s="164" t="s">
        <v>240</v>
      </c>
      <c r="AV511" s="164" t="s">
        <v>112</v>
      </c>
      <c r="AZ511" s="164" t="s">
        <v>162</v>
      </c>
      <c r="BF511" s="253">
        <f t="shared" ref="BF511:BF518" si="32">IF(V511="základní",N511,0)</f>
        <v>0</v>
      </c>
      <c r="BG511" s="253">
        <f t="shared" ref="BG511:BG518" si="33">IF(V511="snížená",N511,0)</f>
        <v>0</v>
      </c>
      <c r="BH511" s="253">
        <f t="shared" ref="BH511:BH518" si="34">IF(V511="zákl. přenesená",N511,0)</f>
        <v>0</v>
      </c>
      <c r="BI511" s="253">
        <f t="shared" ref="BI511:BI518" si="35">IF(V511="sníž. přenesená",N511,0)</f>
        <v>0</v>
      </c>
      <c r="BJ511" s="253">
        <f t="shared" ref="BJ511:BJ518" si="36">IF(V511="nulová",N511,0)</f>
        <v>0</v>
      </c>
      <c r="BK511" s="164" t="s">
        <v>78</v>
      </c>
      <c r="BL511" s="253">
        <f t="shared" ref="BL511:BL518" si="37">ROUND(L511*K511,2)</f>
        <v>0</v>
      </c>
      <c r="BM511" s="164" t="s">
        <v>198</v>
      </c>
      <c r="BN511" s="164" t="s">
        <v>638</v>
      </c>
    </row>
    <row r="512" spans="2:66" s="173" customFormat="1" ht="25.5" customHeight="1" x14ac:dyDescent="0.35">
      <c r="B512" s="174"/>
      <c r="C512" s="279">
        <f t="shared" si="17"/>
        <v>138</v>
      </c>
      <c r="D512" s="279" t="s">
        <v>240</v>
      </c>
      <c r="E512" s="280" t="s">
        <v>639</v>
      </c>
      <c r="F512" s="471" t="s">
        <v>640</v>
      </c>
      <c r="G512" s="471"/>
      <c r="H512" s="471"/>
      <c r="I512" s="471"/>
      <c r="J512" s="281" t="s">
        <v>227</v>
      </c>
      <c r="K512" s="282">
        <v>82.823999999999998</v>
      </c>
      <c r="L512" s="469"/>
      <c r="M512" s="469"/>
      <c r="N512" s="495">
        <f t="shared" si="28"/>
        <v>0</v>
      </c>
      <c r="O512" s="462"/>
      <c r="P512" s="462"/>
      <c r="Q512" s="462"/>
      <c r="R512" s="313" t="s">
        <v>1418</v>
      </c>
      <c r="S512" s="177"/>
      <c r="U512" s="249" t="s">
        <v>5</v>
      </c>
      <c r="V512" s="250" t="s">
        <v>37</v>
      </c>
      <c r="W512" s="251">
        <v>0</v>
      </c>
      <c r="X512" s="251">
        <f t="shared" si="29"/>
        <v>0</v>
      </c>
      <c r="Y512" s="251">
        <v>3.5999999999999999E-3</v>
      </c>
      <c r="Z512" s="251">
        <f t="shared" si="30"/>
        <v>0.2981664</v>
      </c>
      <c r="AA512" s="251">
        <v>0</v>
      </c>
      <c r="AB512" s="252">
        <f t="shared" si="31"/>
        <v>0</v>
      </c>
      <c r="AS512" s="164" t="s">
        <v>236</v>
      </c>
      <c r="AU512" s="164" t="s">
        <v>240</v>
      </c>
      <c r="AV512" s="164" t="s">
        <v>112</v>
      </c>
      <c r="AZ512" s="164" t="s">
        <v>162</v>
      </c>
      <c r="BF512" s="253">
        <f t="shared" si="32"/>
        <v>0</v>
      </c>
      <c r="BG512" s="253">
        <f t="shared" si="33"/>
        <v>0</v>
      </c>
      <c r="BH512" s="253">
        <f t="shared" si="34"/>
        <v>0</v>
      </c>
      <c r="BI512" s="253">
        <f t="shared" si="35"/>
        <v>0</v>
      </c>
      <c r="BJ512" s="253">
        <f t="shared" si="36"/>
        <v>0</v>
      </c>
      <c r="BK512" s="164" t="s">
        <v>78</v>
      </c>
      <c r="BL512" s="253">
        <f t="shared" si="37"/>
        <v>0</v>
      </c>
      <c r="BM512" s="164" t="s">
        <v>198</v>
      </c>
      <c r="BN512" s="164" t="s">
        <v>641</v>
      </c>
    </row>
    <row r="513" spans="2:66" s="173" customFormat="1" ht="38.25" customHeight="1" x14ac:dyDescent="0.35">
      <c r="B513" s="174"/>
      <c r="C513" s="279">
        <f t="shared" si="17"/>
        <v>139</v>
      </c>
      <c r="D513" s="279" t="s">
        <v>240</v>
      </c>
      <c r="E513" s="280" t="s">
        <v>642</v>
      </c>
      <c r="F513" s="471" t="s">
        <v>643</v>
      </c>
      <c r="G513" s="471"/>
      <c r="H513" s="471"/>
      <c r="I513" s="471"/>
      <c r="J513" s="281" t="s">
        <v>227</v>
      </c>
      <c r="K513" s="282">
        <v>54.095999999999997</v>
      </c>
      <c r="L513" s="469"/>
      <c r="M513" s="469"/>
      <c r="N513" s="495">
        <f t="shared" si="28"/>
        <v>0</v>
      </c>
      <c r="O513" s="462"/>
      <c r="P513" s="462"/>
      <c r="Q513" s="462"/>
      <c r="R513" s="313" t="s">
        <v>1418</v>
      </c>
      <c r="S513" s="177"/>
      <c r="U513" s="249" t="s">
        <v>5</v>
      </c>
      <c r="V513" s="250" t="s">
        <v>37</v>
      </c>
      <c r="W513" s="251">
        <v>0</v>
      </c>
      <c r="X513" s="251">
        <f t="shared" si="29"/>
        <v>0</v>
      </c>
      <c r="Y513" s="251">
        <v>0</v>
      </c>
      <c r="Z513" s="251">
        <f t="shared" si="30"/>
        <v>0</v>
      </c>
      <c r="AA513" s="251">
        <v>0</v>
      </c>
      <c r="AB513" s="252">
        <f t="shared" si="31"/>
        <v>0</v>
      </c>
      <c r="AS513" s="164" t="s">
        <v>236</v>
      </c>
      <c r="AU513" s="164" t="s">
        <v>240</v>
      </c>
      <c r="AV513" s="164" t="s">
        <v>112</v>
      </c>
      <c r="AZ513" s="164" t="s">
        <v>162</v>
      </c>
      <c r="BF513" s="253">
        <f t="shared" si="32"/>
        <v>0</v>
      </c>
      <c r="BG513" s="253">
        <f t="shared" si="33"/>
        <v>0</v>
      </c>
      <c r="BH513" s="253">
        <f t="shared" si="34"/>
        <v>0</v>
      </c>
      <c r="BI513" s="253">
        <f t="shared" si="35"/>
        <v>0</v>
      </c>
      <c r="BJ513" s="253">
        <f t="shared" si="36"/>
        <v>0</v>
      </c>
      <c r="BK513" s="164" t="s">
        <v>78</v>
      </c>
      <c r="BL513" s="253">
        <f t="shared" si="37"/>
        <v>0</v>
      </c>
      <c r="BM513" s="164" t="s">
        <v>198</v>
      </c>
      <c r="BN513" s="164" t="s">
        <v>644</v>
      </c>
    </row>
    <row r="514" spans="2:66" s="173" customFormat="1" ht="38.25" customHeight="1" x14ac:dyDescent="0.35">
      <c r="B514" s="174"/>
      <c r="C514" s="245">
        <f t="shared" si="17"/>
        <v>140</v>
      </c>
      <c r="D514" s="245" t="s">
        <v>163</v>
      </c>
      <c r="E514" s="246" t="s">
        <v>645</v>
      </c>
      <c r="F514" s="460" t="s">
        <v>646</v>
      </c>
      <c r="G514" s="460"/>
      <c r="H514" s="460"/>
      <c r="I514" s="460"/>
      <c r="J514" s="247" t="s">
        <v>227</v>
      </c>
      <c r="K514" s="248">
        <v>593.88</v>
      </c>
      <c r="L514" s="461"/>
      <c r="M514" s="461"/>
      <c r="N514" s="462">
        <f t="shared" si="28"/>
        <v>0</v>
      </c>
      <c r="O514" s="462"/>
      <c r="P514" s="462"/>
      <c r="Q514" s="462"/>
      <c r="R514" s="313" t="s">
        <v>1425</v>
      </c>
      <c r="S514" s="177"/>
      <c r="U514" s="249" t="s">
        <v>5</v>
      </c>
      <c r="V514" s="250" t="s">
        <v>37</v>
      </c>
      <c r="W514" s="251">
        <v>0</v>
      </c>
      <c r="X514" s="251">
        <f t="shared" si="29"/>
        <v>0</v>
      </c>
      <c r="Y514" s="251">
        <v>0</v>
      </c>
      <c r="Z514" s="251">
        <f t="shared" si="30"/>
        <v>0</v>
      </c>
      <c r="AA514" s="251">
        <v>0</v>
      </c>
      <c r="AB514" s="252">
        <f t="shared" si="31"/>
        <v>0</v>
      </c>
      <c r="AS514" s="164" t="s">
        <v>198</v>
      </c>
      <c r="AU514" s="164" t="s">
        <v>163</v>
      </c>
      <c r="AV514" s="164" t="s">
        <v>112</v>
      </c>
      <c r="AZ514" s="164" t="s">
        <v>162</v>
      </c>
      <c r="BF514" s="253">
        <f t="shared" si="32"/>
        <v>0</v>
      </c>
      <c r="BG514" s="253">
        <f t="shared" si="33"/>
        <v>0</v>
      </c>
      <c r="BH514" s="253">
        <f t="shared" si="34"/>
        <v>0</v>
      </c>
      <c r="BI514" s="253">
        <f t="shared" si="35"/>
        <v>0</v>
      </c>
      <c r="BJ514" s="253">
        <f t="shared" si="36"/>
        <v>0</v>
      </c>
      <c r="BK514" s="164" t="s">
        <v>78</v>
      </c>
      <c r="BL514" s="253">
        <f t="shared" si="37"/>
        <v>0</v>
      </c>
      <c r="BM514" s="164" t="s">
        <v>198</v>
      </c>
      <c r="BN514" s="164" t="s">
        <v>647</v>
      </c>
    </row>
    <row r="515" spans="2:66" s="173" customFormat="1" ht="25.5" customHeight="1" x14ac:dyDescent="0.35">
      <c r="B515" s="174"/>
      <c r="C515" s="279">
        <f t="shared" si="17"/>
        <v>141</v>
      </c>
      <c r="D515" s="279" t="s">
        <v>240</v>
      </c>
      <c r="E515" s="280" t="s">
        <v>648</v>
      </c>
      <c r="F515" s="471" t="s">
        <v>649</v>
      </c>
      <c r="G515" s="471"/>
      <c r="H515" s="471"/>
      <c r="I515" s="471"/>
      <c r="J515" s="281" t="s">
        <v>227</v>
      </c>
      <c r="K515" s="282">
        <v>492.495</v>
      </c>
      <c r="L515" s="469"/>
      <c r="M515" s="469"/>
      <c r="N515" s="495">
        <f t="shared" si="28"/>
        <v>0</v>
      </c>
      <c r="O515" s="462"/>
      <c r="P515" s="462"/>
      <c r="Q515" s="462"/>
      <c r="R515" s="313" t="s">
        <v>1425</v>
      </c>
      <c r="S515" s="177"/>
      <c r="U515" s="249" t="s">
        <v>5</v>
      </c>
      <c r="V515" s="250" t="s">
        <v>37</v>
      </c>
      <c r="W515" s="251">
        <v>0</v>
      </c>
      <c r="X515" s="251">
        <f t="shared" si="29"/>
        <v>0</v>
      </c>
      <c r="Y515" s="251">
        <v>0</v>
      </c>
      <c r="Z515" s="251">
        <f t="shared" si="30"/>
        <v>0</v>
      </c>
      <c r="AA515" s="251">
        <v>0</v>
      </c>
      <c r="AB515" s="252">
        <f t="shared" si="31"/>
        <v>0</v>
      </c>
      <c r="AS515" s="164" t="s">
        <v>236</v>
      </c>
      <c r="AU515" s="164" t="s">
        <v>240</v>
      </c>
      <c r="AV515" s="164" t="s">
        <v>112</v>
      </c>
      <c r="AZ515" s="164" t="s">
        <v>162</v>
      </c>
      <c r="BF515" s="253">
        <f t="shared" si="32"/>
        <v>0</v>
      </c>
      <c r="BG515" s="253">
        <f t="shared" si="33"/>
        <v>0</v>
      </c>
      <c r="BH515" s="253">
        <f t="shared" si="34"/>
        <v>0</v>
      </c>
      <c r="BI515" s="253">
        <f t="shared" si="35"/>
        <v>0</v>
      </c>
      <c r="BJ515" s="253">
        <f t="shared" si="36"/>
        <v>0</v>
      </c>
      <c r="BK515" s="164" t="s">
        <v>78</v>
      </c>
      <c r="BL515" s="253">
        <f t="shared" si="37"/>
        <v>0</v>
      </c>
      <c r="BM515" s="164" t="s">
        <v>198</v>
      </c>
      <c r="BN515" s="164" t="s">
        <v>650</v>
      </c>
    </row>
    <row r="516" spans="2:66" s="173" customFormat="1" ht="25.5" customHeight="1" x14ac:dyDescent="0.35">
      <c r="B516" s="174"/>
      <c r="C516" s="279">
        <f t="shared" si="17"/>
        <v>142</v>
      </c>
      <c r="D516" s="279" t="s">
        <v>240</v>
      </c>
      <c r="E516" s="280" t="s">
        <v>651</v>
      </c>
      <c r="F516" s="471" t="s">
        <v>652</v>
      </c>
      <c r="G516" s="471"/>
      <c r="H516" s="471"/>
      <c r="I516" s="471"/>
      <c r="J516" s="281" t="s">
        <v>227</v>
      </c>
      <c r="K516" s="282">
        <v>117.075</v>
      </c>
      <c r="L516" s="469"/>
      <c r="M516" s="469"/>
      <c r="N516" s="495">
        <f t="shared" si="28"/>
        <v>0</v>
      </c>
      <c r="O516" s="462"/>
      <c r="P516" s="462"/>
      <c r="Q516" s="462"/>
      <c r="R516" s="313" t="s">
        <v>1425</v>
      </c>
      <c r="S516" s="177"/>
      <c r="U516" s="249" t="s">
        <v>5</v>
      </c>
      <c r="V516" s="250" t="s">
        <v>37</v>
      </c>
      <c r="W516" s="251">
        <v>0</v>
      </c>
      <c r="X516" s="251">
        <f t="shared" si="29"/>
        <v>0</v>
      </c>
      <c r="Y516" s="251">
        <v>0</v>
      </c>
      <c r="Z516" s="251">
        <f t="shared" si="30"/>
        <v>0</v>
      </c>
      <c r="AA516" s="251">
        <v>0</v>
      </c>
      <c r="AB516" s="252">
        <f t="shared" si="31"/>
        <v>0</v>
      </c>
      <c r="AS516" s="164" t="s">
        <v>236</v>
      </c>
      <c r="AU516" s="164" t="s">
        <v>240</v>
      </c>
      <c r="AV516" s="164" t="s">
        <v>112</v>
      </c>
      <c r="AZ516" s="164" t="s">
        <v>162</v>
      </c>
      <c r="BF516" s="253">
        <f t="shared" si="32"/>
        <v>0</v>
      </c>
      <c r="BG516" s="253">
        <f t="shared" si="33"/>
        <v>0</v>
      </c>
      <c r="BH516" s="253">
        <f t="shared" si="34"/>
        <v>0</v>
      </c>
      <c r="BI516" s="253">
        <f t="shared" si="35"/>
        <v>0</v>
      </c>
      <c r="BJ516" s="253">
        <f t="shared" si="36"/>
        <v>0</v>
      </c>
      <c r="BK516" s="164" t="s">
        <v>78</v>
      </c>
      <c r="BL516" s="253">
        <f t="shared" si="37"/>
        <v>0</v>
      </c>
      <c r="BM516" s="164" t="s">
        <v>198</v>
      </c>
      <c r="BN516" s="164" t="s">
        <v>653</v>
      </c>
    </row>
    <row r="517" spans="2:66" s="173" customFormat="1" ht="38.25" customHeight="1" x14ac:dyDescent="0.35">
      <c r="B517" s="174"/>
      <c r="C517" s="245">
        <f t="shared" si="17"/>
        <v>143</v>
      </c>
      <c r="D517" s="245" t="s">
        <v>163</v>
      </c>
      <c r="E517" s="246" t="s">
        <v>654</v>
      </c>
      <c r="F517" s="460" t="s">
        <v>655</v>
      </c>
      <c r="G517" s="460"/>
      <c r="H517" s="460"/>
      <c r="I517" s="460"/>
      <c r="J517" s="247" t="s">
        <v>227</v>
      </c>
      <c r="K517" s="248">
        <v>482.83800000000002</v>
      </c>
      <c r="L517" s="461"/>
      <c r="M517" s="461"/>
      <c r="N517" s="462">
        <f t="shared" si="28"/>
        <v>0</v>
      </c>
      <c r="O517" s="462"/>
      <c r="P517" s="462"/>
      <c r="Q517" s="462"/>
      <c r="R517" s="315" t="s">
        <v>1422</v>
      </c>
      <c r="S517" s="177"/>
      <c r="U517" s="249" t="s">
        <v>5</v>
      </c>
      <c r="V517" s="250" t="s">
        <v>37</v>
      </c>
      <c r="W517" s="251">
        <v>0</v>
      </c>
      <c r="X517" s="251">
        <f t="shared" si="29"/>
        <v>0</v>
      </c>
      <c r="Y517" s="251">
        <v>0</v>
      </c>
      <c r="Z517" s="251">
        <f t="shared" si="30"/>
        <v>0</v>
      </c>
      <c r="AA517" s="251">
        <v>0</v>
      </c>
      <c r="AB517" s="252">
        <f t="shared" si="31"/>
        <v>0</v>
      </c>
      <c r="AS517" s="164" t="s">
        <v>198</v>
      </c>
      <c r="AU517" s="164" t="s">
        <v>163</v>
      </c>
      <c r="AV517" s="164" t="s">
        <v>112</v>
      </c>
      <c r="AZ517" s="164" t="s">
        <v>162</v>
      </c>
      <c r="BF517" s="253">
        <f t="shared" si="32"/>
        <v>0</v>
      </c>
      <c r="BG517" s="253">
        <f t="shared" si="33"/>
        <v>0</v>
      </c>
      <c r="BH517" s="253">
        <f t="shared" si="34"/>
        <v>0</v>
      </c>
      <c r="BI517" s="253">
        <f t="shared" si="35"/>
        <v>0</v>
      </c>
      <c r="BJ517" s="253">
        <f t="shared" si="36"/>
        <v>0</v>
      </c>
      <c r="BK517" s="164" t="s">
        <v>78</v>
      </c>
      <c r="BL517" s="253">
        <f t="shared" si="37"/>
        <v>0</v>
      </c>
      <c r="BM517" s="164" t="s">
        <v>198</v>
      </c>
      <c r="BN517" s="164" t="s">
        <v>656</v>
      </c>
    </row>
    <row r="518" spans="2:66" s="173" customFormat="1" ht="25.5" customHeight="1" x14ac:dyDescent="0.35">
      <c r="B518" s="174"/>
      <c r="C518" s="279">
        <f t="shared" si="17"/>
        <v>144</v>
      </c>
      <c r="D518" s="279" t="s">
        <v>240</v>
      </c>
      <c r="E518" s="280" t="s">
        <v>657</v>
      </c>
      <c r="F518" s="471" t="s">
        <v>658</v>
      </c>
      <c r="G518" s="471"/>
      <c r="H518" s="471"/>
      <c r="I518" s="471"/>
      <c r="J518" s="281" t="s">
        <v>166</v>
      </c>
      <c r="K518" s="282">
        <v>72.426000000000002</v>
      </c>
      <c r="L518" s="469"/>
      <c r="M518" s="469"/>
      <c r="N518" s="495">
        <f t="shared" si="28"/>
        <v>0</v>
      </c>
      <c r="O518" s="462"/>
      <c r="P518" s="462"/>
      <c r="Q518" s="462"/>
      <c r="R518" s="313" t="s">
        <v>1425</v>
      </c>
      <c r="S518" s="177"/>
      <c r="U518" s="249" t="s">
        <v>5</v>
      </c>
      <c r="V518" s="250" t="s">
        <v>37</v>
      </c>
      <c r="W518" s="251">
        <v>0</v>
      </c>
      <c r="X518" s="251">
        <f t="shared" si="29"/>
        <v>0</v>
      </c>
      <c r="Y518" s="251">
        <v>0</v>
      </c>
      <c r="Z518" s="251">
        <f t="shared" si="30"/>
        <v>0</v>
      </c>
      <c r="AA518" s="251">
        <v>0</v>
      </c>
      <c r="AB518" s="252">
        <f t="shared" si="31"/>
        <v>0</v>
      </c>
      <c r="AS518" s="164" t="s">
        <v>236</v>
      </c>
      <c r="AU518" s="164" t="s">
        <v>240</v>
      </c>
      <c r="AV518" s="164" t="s">
        <v>112</v>
      </c>
      <c r="AZ518" s="164" t="s">
        <v>162</v>
      </c>
      <c r="BF518" s="253">
        <f t="shared" si="32"/>
        <v>0</v>
      </c>
      <c r="BG518" s="253">
        <f t="shared" si="33"/>
        <v>0</v>
      </c>
      <c r="BH518" s="253">
        <f t="shared" si="34"/>
        <v>0</v>
      </c>
      <c r="BI518" s="253">
        <f t="shared" si="35"/>
        <v>0</v>
      </c>
      <c r="BJ518" s="253">
        <f t="shared" si="36"/>
        <v>0</v>
      </c>
      <c r="BK518" s="164" t="s">
        <v>78</v>
      </c>
      <c r="BL518" s="253">
        <f t="shared" si="37"/>
        <v>0</v>
      </c>
      <c r="BM518" s="164" t="s">
        <v>198</v>
      </c>
      <c r="BN518" s="164" t="s">
        <v>659</v>
      </c>
    </row>
    <row r="519" spans="2:66" s="259" customFormat="1" ht="16.5" customHeight="1" x14ac:dyDescent="0.35">
      <c r="B519" s="254"/>
      <c r="C519" s="412"/>
      <c r="D519" s="412"/>
      <c r="E519" s="256" t="s">
        <v>5</v>
      </c>
      <c r="F519" s="481" t="s">
        <v>660</v>
      </c>
      <c r="G519" s="482"/>
      <c r="H519" s="482"/>
      <c r="I519" s="482"/>
      <c r="J519" s="412"/>
      <c r="K519" s="257">
        <v>72.426000000000002</v>
      </c>
      <c r="L519" s="255"/>
      <c r="M519" s="255"/>
      <c r="N519" s="303"/>
      <c r="O519" s="303"/>
      <c r="P519" s="303"/>
      <c r="Q519" s="303"/>
      <c r="R519" s="303"/>
      <c r="S519" s="258"/>
      <c r="U519" s="260"/>
      <c r="V519" s="303"/>
      <c r="W519" s="303"/>
      <c r="X519" s="303"/>
      <c r="Y519" s="303"/>
      <c r="Z519" s="303"/>
      <c r="AA519" s="303"/>
      <c r="AB519" s="261"/>
      <c r="AU519" s="262" t="s">
        <v>169</v>
      </c>
      <c r="AV519" s="262" t="s">
        <v>112</v>
      </c>
      <c r="AW519" s="259" t="s">
        <v>112</v>
      </c>
      <c r="AX519" s="259" t="s">
        <v>30</v>
      </c>
      <c r="AY519" s="259" t="s">
        <v>72</v>
      </c>
      <c r="AZ519" s="262" t="s">
        <v>162</v>
      </c>
    </row>
    <row r="520" spans="2:66" s="268" customFormat="1" ht="16.5" customHeight="1" x14ac:dyDescent="0.35">
      <c r="B520" s="263"/>
      <c r="C520" s="413"/>
      <c r="D520" s="413"/>
      <c r="E520" s="265" t="s">
        <v>5</v>
      </c>
      <c r="F520" s="479" t="s">
        <v>170</v>
      </c>
      <c r="G520" s="480"/>
      <c r="H520" s="480"/>
      <c r="I520" s="480"/>
      <c r="J520" s="413"/>
      <c r="K520" s="266">
        <v>72.426000000000002</v>
      </c>
      <c r="L520" s="264"/>
      <c r="M520" s="264"/>
      <c r="N520" s="304"/>
      <c r="O520" s="304"/>
      <c r="P520" s="304"/>
      <c r="Q520" s="304"/>
      <c r="R520" s="304"/>
      <c r="S520" s="267"/>
      <c r="U520" s="269"/>
      <c r="V520" s="304"/>
      <c r="W520" s="304"/>
      <c r="X520" s="304"/>
      <c r="Y520" s="304"/>
      <c r="Z520" s="304"/>
      <c r="AA520" s="304"/>
      <c r="AB520" s="270"/>
      <c r="AU520" s="271" t="s">
        <v>169</v>
      </c>
      <c r="AV520" s="271" t="s">
        <v>112</v>
      </c>
      <c r="AW520" s="268" t="s">
        <v>167</v>
      </c>
      <c r="AX520" s="268" t="s">
        <v>30</v>
      </c>
      <c r="AY520" s="268" t="s">
        <v>78</v>
      </c>
      <c r="AZ520" s="271" t="s">
        <v>162</v>
      </c>
    </row>
    <row r="521" spans="2:66" s="173" customFormat="1" ht="25.5" customHeight="1" x14ac:dyDescent="0.35">
      <c r="B521" s="174"/>
      <c r="C521" s="245">
        <f>C518+1</f>
        <v>145</v>
      </c>
      <c r="D521" s="245" t="s">
        <v>163</v>
      </c>
      <c r="E521" s="246" t="s">
        <v>661</v>
      </c>
      <c r="F521" s="460" t="s">
        <v>662</v>
      </c>
      <c r="G521" s="460"/>
      <c r="H521" s="460"/>
      <c r="I521" s="460"/>
      <c r="J521" s="247" t="s">
        <v>216</v>
      </c>
      <c r="K521" s="248">
        <v>7.3010000000000002</v>
      </c>
      <c r="L521" s="461"/>
      <c r="M521" s="461"/>
      <c r="N521" s="462">
        <f>ROUND(L521*K521,2)</f>
        <v>0</v>
      </c>
      <c r="O521" s="462"/>
      <c r="P521" s="462"/>
      <c r="Q521" s="462"/>
      <c r="R521" s="315" t="s">
        <v>1422</v>
      </c>
      <c r="S521" s="177"/>
      <c r="U521" s="249" t="s">
        <v>5</v>
      </c>
      <c r="V521" s="250" t="s">
        <v>37</v>
      </c>
      <c r="W521" s="251">
        <v>0</v>
      </c>
      <c r="X521" s="251">
        <f>W521*K521</f>
        <v>0</v>
      </c>
      <c r="Y521" s="251">
        <v>0</v>
      </c>
      <c r="Z521" s="251">
        <f>Y521*K521</f>
        <v>0</v>
      </c>
      <c r="AA521" s="251">
        <v>0</v>
      </c>
      <c r="AB521" s="252">
        <f>AA521*K521</f>
        <v>0</v>
      </c>
      <c r="AS521" s="164" t="s">
        <v>198</v>
      </c>
      <c r="AU521" s="164" t="s">
        <v>163</v>
      </c>
      <c r="AV521" s="164" t="s">
        <v>112</v>
      </c>
      <c r="AZ521" s="164" t="s">
        <v>162</v>
      </c>
      <c r="BF521" s="253">
        <f>IF(V521="základní",N521,0)</f>
        <v>0</v>
      </c>
      <c r="BG521" s="253">
        <f>IF(V521="snížená",N521,0)</f>
        <v>0</v>
      </c>
      <c r="BH521" s="253">
        <f>IF(V521="zákl. přenesená",N521,0)</f>
        <v>0</v>
      </c>
      <c r="BI521" s="253">
        <f>IF(V521="sníž. přenesená",N521,0)</f>
        <v>0</v>
      </c>
      <c r="BJ521" s="253">
        <f>IF(V521="nulová",N521,0)</f>
        <v>0</v>
      </c>
      <c r="BK521" s="164" t="s">
        <v>78</v>
      </c>
      <c r="BL521" s="253">
        <f>ROUND(L521*K521,2)</f>
        <v>0</v>
      </c>
      <c r="BM521" s="164" t="s">
        <v>198</v>
      </c>
      <c r="BN521" s="164" t="s">
        <v>663</v>
      </c>
    </row>
    <row r="522" spans="2:66" s="237" customFormat="1" ht="29.9" customHeight="1" x14ac:dyDescent="0.35">
      <c r="B522" s="233"/>
      <c r="C522" s="244"/>
      <c r="D522" s="244" t="s">
        <v>136</v>
      </c>
      <c r="E522" s="244"/>
      <c r="F522" s="244"/>
      <c r="G522" s="244"/>
      <c r="H522" s="244"/>
      <c r="I522" s="244"/>
      <c r="J522" s="244"/>
      <c r="K522" s="244"/>
      <c r="L522" s="244"/>
      <c r="M522" s="244"/>
      <c r="N522" s="458">
        <f>BL522</f>
        <v>0</v>
      </c>
      <c r="O522" s="459"/>
      <c r="P522" s="459"/>
      <c r="Q522" s="459"/>
      <c r="R522" s="307"/>
      <c r="S522" s="236"/>
      <c r="U522" s="238"/>
      <c r="V522" s="234"/>
      <c r="W522" s="234"/>
      <c r="X522" s="239">
        <f>SUM(X523:X529)</f>
        <v>0</v>
      </c>
      <c r="Y522" s="234"/>
      <c r="Z522" s="239">
        <f>SUM(Z523:Z529)</f>
        <v>0</v>
      </c>
      <c r="AA522" s="234"/>
      <c r="AB522" s="240">
        <f>SUM(AB523:AB529)</f>
        <v>0</v>
      </c>
      <c r="AS522" s="241" t="s">
        <v>112</v>
      </c>
      <c r="AU522" s="242" t="s">
        <v>71</v>
      </c>
      <c r="AV522" s="242" t="s">
        <v>78</v>
      </c>
      <c r="AZ522" s="241" t="s">
        <v>162</v>
      </c>
      <c r="BL522" s="243">
        <f>SUM(BL523:BL529)</f>
        <v>0</v>
      </c>
    </row>
    <row r="523" spans="2:66" s="173" customFormat="1" ht="25.5" customHeight="1" x14ac:dyDescent="0.35">
      <c r="B523" s="174"/>
      <c r="C523" s="245">
        <f>C521+1</f>
        <v>146</v>
      </c>
      <c r="D523" s="245" t="s">
        <v>163</v>
      </c>
      <c r="E523" s="246" t="s">
        <v>664</v>
      </c>
      <c r="F523" s="460" t="s">
        <v>665</v>
      </c>
      <c r="G523" s="460"/>
      <c r="H523" s="460"/>
      <c r="I523" s="460"/>
      <c r="J523" s="247" t="s">
        <v>294</v>
      </c>
      <c r="K523" s="248">
        <v>2</v>
      </c>
      <c r="L523" s="461"/>
      <c r="M523" s="461"/>
      <c r="N523" s="462">
        <f>ROUND(L523*K523,2)</f>
        <v>0</v>
      </c>
      <c r="O523" s="462"/>
      <c r="P523" s="462"/>
      <c r="Q523" s="462"/>
      <c r="R523" s="313" t="s">
        <v>1432</v>
      </c>
      <c r="S523" s="177"/>
      <c r="U523" s="249" t="s">
        <v>5</v>
      </c>
      <c r="V523" s="250" t="s">
        <v>37</v>
      </c>
      <c r="W523" s="251">
        <v>0</v>
      </c>
      <c r="X523" s="251">
        <f>W523*K523</f>
        <v>0</v>
      </c>
      <c r="Y523" s="251">
        <v>0</v>
      </c>
      <c r="Z523" s="251">
        <f>Y523*K523</f>
        <v>0</v>
      </c>
      <c r="AA523" s="251">
        <v>0</v>
      </c>
      <c r="AB523" s="252">
        <f>AA523*K523</f>
        <v>0</v>
      </c>
      <c r="AS523" s="164" t="s">
        <v>198</v>
      </c>
      <c r="AU523" s="164" t="s">
        <v>163</v>
      </c>
      <c r="AV523" s="164" t="s">
        <v>112</v>
      </c>
      <c r="AZ523" s="164" t="s">
        <v>162</v>
      </c>
      <c r="BF523" s="253">
        <f>IF(V523="základní",N523,0)</f>
        <v>0</v>
      </c>
      <c r="BG523" s="253">
        <f>IF(V523="snížená",N523,0)</f>
        <v>0</v>
      </c>
      <c r="BH523" s="253">
        <f>IF(V523="zákl. přenesená",N523,0)</f>
        <v>0</v>
      </c>
      <c r="BI523" s="253">
        <f>IF(V523="sníž. přenesená",N523,0)</f>
        <v>0</v>
      </c>
      <c r="BJ523" s="253">
        <f>IF(V523="nulová",N523,0)</f>
        <v>0</v>
      </c>
      <c r="BK523" s="164" t="s">
        <v>78</v>
      </c>
      <c r="BL523" s="253">
        <f>ROUND(L523*K523,2)</f>
        <v>0</v>
      </c>
      <c r="BM523" s="164" t="s">
        <v>198</v>
      </c>
      <c r="BN523" s="164" t="s">
        <v>666</v>
      </c>
    </row>
    <row r="524" spans="2:66" s="259" customFormat="1" ht="16.5" customHeight="1" x14ac:dyDescent="0.35">
      <c r="B524" s="254"/>
      <c r="C524" s="412"/>
      <c r="D524" s="412"/>
      <c r="E524" s="256" t="s">
        <v>5</v>
      </c>
      <c r="F524" s="481" t="s">
        <v>667</v>
      </c>
      <c r="G524" s="482"/>
      <c r="H524" s="482"/>
      <c r="I524" s="482"/>
      <c r="J524" s="412"/>
      <c r="K524" s="257">
        <v>2</v>
      </c>
      <c r="L524" s="255"/>
      <c r="M524" s="255"/>
      <c r="N524" s="303"/>
      <c r="O524" s="303"/>
      <c r="P524" s="303"/>
      <c r="Q524" s="303"/>
      <c r="R524" s="303"/>
      <c r="S524" s="258"/>
      <c r="U524" s="260"/>
      <c r="V524" s="303"/>
      <c r="W524" s="303"/>
      <c r="X524" s="303"/>
      <c r="Y524" s="303"/>
      <c r="Z524" s="303"/>
      <c r="AA524" s="303"/>
      <c r="AB524" s="261"/>
      <c r="AU524" s="262" t="s">
        <v>169</v>
      </c>
      <c r="AV524" s="262" t="s">
        <v>112</v>
      </c>
      <c r="AW524" s="259" t="s">
        <v>112</v>
      </c>
      <c r="AX524" s="259" t="s">
        <v>30</v>
      </c>
      <c r="AY524" s="259" t="s">
        <v>72</v>
      </c>
      <c r="AZ524" s="262" t="s">
        <v>162</v>
      </c>
    </row>
    <row r="525" spans="2:66" s="268" customFormat="1" ht="16.5" customHeight="1" x14ac:dyDescent="0.35">
      <c r="B525" s="263"/>
      <c r="C525" s="413"/>
      <c r="D525" s="413"/>
      <c r="E525" s="265" t="s">
        <v>5</v>
      </c>
      <c r="F525" s="479" t="s">
        <v>170</v>
      </c>
      <c r="G525" s="480"/>
      <c r="H525" s="480"/>
      <c r="I525" s="480"/>
      <c r="J525" s="413"/>
      <c r="K525" s="266">
        <v>2</v>
      </c>
      <c r="L525" s="264"/>
      <c r="M525" s="264"/>
      <c r="N525" s="304"/>
      <c r="O525" s="304"/>
      <c r="P525" s="304"/>
      <c r="Q525" s="304"/>
      <c r="R525" s="304"/>
      <c r="S525" s="267"/>
      <c r="U525" s="269"/>
      <c r="V525" s="304"/>
      <c r="W525" s="304"/>
      <c r="X525" s="304"/>
      <c r="Y525" s="304"/>
      <c r="Z525" s="304"/>
      <c r="AA525" s="304"/>
      <c r="AB525" s="270"/>
      <c r="AU525" s="271" t="s">
        <v>169</v>
      </c>
      <c r="AV525" s="271" t="s">
        <v>112</v>
      </c>
      <c r="AW525" s="268" t="s">
        <v>167</v>
      </c>
      <c r="AX525" s="268" t="s">
        <v>30</v>
      </c>
      <c r="AY525" s="268" t="s">
        <v>78</v>
      </c>
      <c r="AZ525" s="271" t="s">
        <v>162</v>
      </c>
    </row>
    <row r="526" spans="2:66" s="173" customFormat="1" ht="25.5" customHeight="1" x14ac:dyDescent="0.35">
      <c r="B526" s="174"/>
      <c r="C526" s="245">
        <f>C523+1</f>
        <v>147</v>
      </c>
      <c r="D526" s="245" t="s">
        <v>163</v>
      </c>
      <c r="E526" s="246" t="s">
        <v>668</v>
      </c>
      <c r="F526" s="460" t="s">
        <v>669</v>
      </c>
      <c r="G526" s="460"/>
      <c r="H526" s="460"/>
      <c r="I526" s="460"/>
      <c r="J526" s="247" t="s">
        <v>294</v>
      </c>
      <c r="K526" s="248">
        <v>1</v>
      </c>
      <c r="L526" s="461"/>
      <c r="M526" s="461"/>
      <c r="N526" s="462">
        <f>ROUND(L526*K526,2)</f>
        <v>0</v>
      </c>
      <c r="O526" s="462"/>
      <c r="P526" s="462"/>
      <c r="Q526" s="462"/>
      <c r="R526" s="313" t="s">
        <v>1432</v>
      </c>
      <c r="S526" s="177"/>
      <c r="U526" s="249" t="s">
        <v>5</v>
      </c>
      <c r="V526" s="250" t="s">
        <v>37</v>
      </c>
      <c r="W526" s="251">
        <v>0</v>
      </c>
      <c r="X526" s="251">
        <f>W526*K526</f>
        <v>0</v>
      </c>
      <c r="Y526" s="251">
        <v>0</v>
      </c>
      <c r="Z526" s="251">
        <f>Y526*K526</f>
        <v>0</v>
      </c>
      <c r="AA526" s="251">
        <v>0</v>
      </c>
      <c r="AB526" s="252">
        <f>AA526*K526</f>
        <v>0</v>
      </c>
      <c r="AS526" s="164" t="s">
        <v>198</v>
      </c>
      <c r="AU526" s="164" t="s">
        <v>163</v>
      </c>
      <c r="AV526" s="164" t="s">
        <v>112</v>
      </c>
      <c r="AZ526" s="164" t="s">
        <v>162</v>
      </c>
      <c r="BF526" s="253">
        <f>IF(V526="základní",N526,0)</f>
        <v>0</v>
      </c>
      <c r="BG526" s="253">
        <f>IF(V526="snížená",N526,0)</f>
        <v>0</v>
      </c>
      <c r="BH526" s="253">
        <f>IF(V526="zákl. přenesená",N526,0)</f>
        <v>0</v>
      </c>
      <c r="BI526" s="253">
        <f>IF(V526="sníž. přenesená",N526,0)</f>
        <v>0</v>
      </c>
      <c r="BJ526" s="253">
        <f>IF(V526="nulová",N526,0)</f>
        <v>0</v>
      </c>
      <c r="BK526" s="164" t="s">
        <v>78</v>
      </c>
      <c r="BL526" s="253">
        <f>ROUND(L526*K526,2)</f>
        <v>0</v>
      </c>
      <c r="BM526" s="164" t="s">
        <v>198</v>
      </c>
      <c r="BN526" s="164" t="s">
        <v>670</v>
      </c>
    </row>
    <row r="527" spans="2:66" s="259" customFormat="1" ht="16.5" customHeight="1" x14ac:dyDescent="0.35">
      <c r="B527" s="254"/>
      <c r="C527" s="412"/>
      <c r="D527" s="412"/>
      <c r="E527" s="256" t="s">
        <v>5</v>
      </c>
      <c r="F527" s="481" t="s">
        <v>671</v>
      </c>
      <c r="G527" s="482"/>
      <c r="H527" s="482"/>
      <c r="I527" s="482"/>
      <c r="J527" s="412"/>
      <c r="K527" s="257">
        <v>1</v>
      </c>
      <c r="L527" s="255"/>
      <c r="M527" s="255"/>
      <c r="N527" s="303"/>
      <c r="O527" s="303"/>
      <c r="P527" s="303"/>
      <c r="Q527" s="303"/>
      <c r="R527" s="303"/>
      <c r="S527" s="258"/>
      <c r="U527" s="260"/>
      <c r="V527" s="303"/>
      <c r="W527" s="303"/>
      <c r="X527" s="303"/>
      <c r="Y527" s="303"/>
      <c r="Z527" s="303"/>
      <c r="AA527" s="303"/>
      <c r="AB527" s="261"/>
      <c r="AU527" s="262" t="s">
        <v>169</v>
      </c>
      <c r="AV527" s="262" t="s">
        <v>112</v>
      </c>
      <c r="AW527" s="259" t="s">
        <v>112</v>
      </c>
      <c r="AX527" s="259" t="s">
        <v>30</v>
      </c>
      <c r="AY527" s="259" t="s">
        <v>72</v>
      </c>
      <c r="AZ527" s="262" t="s">
        <v>162</v>
      </c>
    </row>
    <row r="528" spans="2:66" s="268" customFormat="1" ht="16.5" customHeight="1" x14ac:dyDescent="0.35">
      <c r="B528" s="263"/>
      <c r="C528" s="413"/>
      <c r="D528" s="413"/>
      <c r="E528" s="265" t="s">
        <v>5</v>
      </c>
      <c r="F528" s="479" t="s">
        <v>170</v>
      </c>
      <c r="G528" s="480"/>
      <c r="H528" s="480"/>
      <c r="I528" s="480"/>
      <c r="J528" s="413"/>
      <c r="K528" s="266">
        <v>1</v>
      </c>
      <c r="L528" s="264"/>
      <c r="M528" s="264"/>
      <c r="N528" s="304"/>
      <c r="O528" s="304"/>
      <c r="P528" s="304"/>
      <c r="Q528" s="304"/>
      <c r="R528" s="304"/>
      <c r="S528" s="267"/>
      <c r="U528" s="269"/>
      <c r="V528" s="304"/>
      <c r="W528" s="304"/>
      <c r="X528" s="304"/>
      <c r="Y528" s="304"/>
      <c r="Z528" s="304"/>
      <c r="AA528" s="304"/>
      <c r="AB528" s="270"/>
      <c r="AU528" s="271" t="s">
        <v>169</v>
      </c>
      <c r="AV528" s="271" t="s">
        <v>112</v>
      </c>
      <c r="AW528" s="268" t="s">
        <v>167</v>
      </c>
      <c r="AX528" s="268" t="s">
        <v>30</v>
      </c>
      <c r="AY528" s="268" t="s">
        <v>78</v>
      </c>
      <c r="AZ528" s="271" t="s">
        <v>162</v>
      </c>
    </row>
    <row r="529" spans="2:66" s="173" customFormat="1" ht="38.25" customHeight="1" x14ac:dyDescent="0.35">
      <c r="B529" s="174"/>
      <c r="C529" s="245">
        <f>C526+1</f>
        <v>148</v>
      </c>
      <c r="D529" s="245" t="s">
        <v>163</v>
      </c>
      <c r="E529" s="246" t="s">
        <v>672</v>
      </c>
      <c r="F529" s="460" t="s">
        <v>673</v>
      </c>
      <c r="G529" s="460"/>
      <c r="H529" s="460"/>
      <c r="I529" s="460"/>
      <c r="J529" s="247" t="s">
        <v>216</v>
      </c>
      <c r="K529" s="248">
        <v>7.0000000000000001E-3</v>
      </c>
      <c r="L529" s="461"/>
      <c r="M529" s="461"/>
      <c r="N529" s="462">
        <f>ROUND(L529*K529,2)</f>
        <v>0</v>
      </c>
      <c r="O529" s="462"/>
      <c r="P529" s="462"/>
      <c r="Q529" s="462"/>
      <c r="R529" s="315" t="s">
        <v>1422</v>
      </c>
      <c r="S529" s="177"/>
      <c r="U529" s="249" t="s">
        <v>5</v>
      </c>
      <c r="V529" s="250" t="s">
        <v>37</v>
      </c>
      <c r="W529" s="251">
        <v>0</v>
      </c>
      <c r="X529" s="251">
        <f>W529*K529</f>
        <v>0</v>
      </c>
      <c r="Y529" s="251">
        <v>0</v>
      </c>
      <c r="Z529" s="251">
        <f>Y529*K529</f>
        <v>0</v>
      </c>
      <c r="AA529" s="251">
        <v>0</v>
      </c>
      <c r="AB529" s="252">
        <f>AA529*K529</f>
        <v>0</v>
      </c>
      <c r="AS529" s="164" t="s">
        <v>198</v>
      </c>
      <c r="AU529" s="164" t="s">
        <v>163</v>
      </c>
      <c r="AV529" s="164" t="s">
        <v>112</v>
      </c>
      <c r="AZ529" s="164" t="s">
        <v>162</v>
      </c>
      <c r="BF529" s="253">
        <f>IF(V529="základní",N529,0)</f>
        <v>0</v>
      </c>
      <c r="BG529" s="253">
        <f>IF(V529="snížená",N529,0)</f>
        <v>0</v>
      </c>
      <c r="BH529" s="253">
        <f>IF(V529="zákl. přenesená",N529,0)</f>
        <v>0</v>
      </c>
      <c r="BI529" s="253">
        <f>IF(V529="sníž. přenesená",N529,0)</f>
        <v>0</v>
      </c>
      <c r="BJ529" s="253">
        <f>IF(V529="nulová",N529,0)</f>
        <v>0</v>
      </c>
      <c r="BK529" s="164" t="s">
        <v>78</v>
      </c>
      <c r="BL529" s="253">
        <f>ROUND(L529*K529,2)</f>
        <v>0</v>
      </c>
      <c r="BM529" s="164" t="s">
        <v>198</v>
      </c>
      <c r="BN529" s="164" t="s">
        <v>674</v>
      </c>
    </row>
    <row r="530" spans="2:66" s="237" customFormat="1" ht="29.9" customHeight="1" x14ac:dyDescent="0.35">
      <c r="B530" s="233"/>
      <c r="C530" s="244"/>
      <c r="D530" s="244" t="s">
        <v>137</v>
      </c>
      <c r="E530" s="244"/>
      <c r="F530" s="244"/>
      <c r="G530" s="244"/>
      <c r="H530" s="244"/>
      <c r="I530" s="244"/>
      <c r="J530" s="244"/>
      <c r="K530" s="244"/>
      <c r="L530" s="244"/>
      <c r="M530" s="244"/>
      <c r="N530" s="458">
        <f>BL530</f>
        <v>0</v>
      </c>
      <c r="O530" s="459"/>
      <c r="P530" s="459"/>
      <c r="Q530" s="459"/>
      <c r="R530" s="307"/>
      <c r="S530" s="236"/>
      <c r="U530" s="238"/>
      <c r="V530" s="234"/>
      <c r="W530" s="234"/>
      <c r="X530" s="239">
        <f>SUM(X531:X538)</f>
        <v>0</v>
      </c>
      <c r="Y530" s="234"/>
      <c r="Z530" s="239">
        <f>SUM(Z531:Z538)</f>
        <v>0</v>
      </c>
      <c r="AA530" s="234"/>
      <c r="AB530" s="240">
        <f>SUM(AB531:AB538)</f>
        <v>0</v>
      </c>
      <c r="AS530" s="241" t="s">
        <v>112</v>
      </c>
      <c r="AU530" s="242" t="s">
        <v>71</v>
      </c>
      <c r="AV530" s="242" t="s">
        <v>78</v>
      </c>
      <c r="AZ530" s="241" t="s">
        <v>162</v>
      </c>
      <c r="BL530" s="243">
        <f>SUM(BL531:BL538)</f>
        <v>0</v>
      </c>
    </row>
    <row r="531" spans="2:66" s="173" customFormat="1" ht="25.5" customHeight="1" x14ac:dyDescent="0.35">
      <c r="B531" s="174"/>
      <c r="C531" s="245">
        <f>C529+1</f>
        <v>149</v>
      </c>
      <c r="D531" s="245" t="s">
        <v>163</v>
      </c>
      <c r="E531" s="246" t="s">
        <v>675</v>
      </c>
      <c r="F531" s="460" t="s">
        <v>676</v>
      </c>
      <c r="G531" s="460"/>
      <c r="H531" s="460"/>
      <c r="I531" s="460"/>
      <c r="J531" s="247" t="s">
        <v>316</v>
      </c>
      <c r="K531" s="248">
        <v>8</v>
      </c>
      <c r="L531" s="461"/>
      <c r="M531" s="461"/>
      <c r="N531" s="462">
        <f t="shared" ref="N531:N538" si="38">ROUND(L531*K531,2)</f>
        <v>0</v>
      </c>
      <c r="O531" s="462"/>
      <c r="P531" s="462"/>
      <c r="Q531" s="462"/>
      <c r="R531" s="312" t="s">
        <v>1420</v>
      </c>
      <c r="S531" s="177"/>
      <c r="U531" s="249" t="s">
        <v>5</v>
      </c>
      <c r="V531" s="250" t="s">
        <v>37</v>
      </c>
      <c r="W531" s="251">
        <v>0</v>
      </c>
      <c r="X531" s="251">
        <f t="shared" ref="X531:X538" si="39">W531*K531</f>
        <v>0</v>
      </c>
      <c r="Y531" s="251">
        <v>0</v>
      </c>
      <c r="Z531" s="251">
        <f t="shared" ref="Z531:Z538" si="40">Y531*K531</f>
        <v>0</v>
      </c>
      <c r="AA531" s="251">
        <v>0</v>
      </c>
      <c r="AB531" s="252">
        <f t="shared" ref="AB531:AB538" si="41">AA531*K531</f>
        <v>0</v>
      </c>
      <c r="AS531" s="164" t="s">
        <v>198</v>
      </c>
      <c r="AU531" s="164" t="s">
        <v>163</v>
      </c>
      <c r="AV531" s="164" t="s">
        <v>112</v>
      </c>
      <c r="AZ531" s="164" t="s">
        <v>162</v>
      </c>
      <c r="BF531" s="253">
        <f t="shared" ref="BF531:BF538" si="42">IF(V531="základní",N531,0)</f>
        <v>0</v>
      </c>
      <c r="BG531" s="253">
        <f t="shared" ref="BG531:BG538" si="43">IF(V531="snížená",N531,0)</f>
        <v>0</v>
      </c>
      <c r="BH531" s="253">
        <f t="shared" ref="BH531:BH538" si="44">IF(V531="zákl. přenesená",N531,0)</f>
        <v>0</v>
      </c>
      <c r="BI531" s="253">
        <f t="shared" ref="BI531:BI538" si="45">IF(V531="sníž. přenesená",N531,0)</f>
        <v>0</v>
      </c>
      <c r="BJ531" s="253">
        <f t="shared" ref="BJ531:BJ538" si="46">IF(V531="nulová",N531,0)</f>
        <v>0</v>
      </c>
      <c r="BK531" s="164" t="s">
        <v>78</v>
      </c>
      <c r="BL531" s="253">
        <f t="shared" ref="BL531:BL538" si="47">ROUND(L531*K531,2)</f>
        <v>0</v>
      </c>
      <c r="BM531" s="164" t="s">
        <v>198</v>
      </c>
      <c r="BN531" s="164" t="s">
        <v>677</v>
      </c>
    </row>
    <row r="532" spans="2:66" s="173" customFormat="1" ht="25.5" customHeight="1" x14ac:dyDescent="0.35">
      <c r="B532" s="174"/>
      <c r="C532" s="245">
        <f t="shared" si="17"/>
        <v>150</v>
      </c>
      <c r="D532" s="245" t="s">
        <v>163</v>
      </c>
      <c r="E532" s="246" t="s">
        <v>678</v>
      </c>
      <c r="F532" s="460" t="s">
        <v>679</v>
      </c>
      <c r="G532" s="460"/>
      <c r="H532" s="460"/>
      <c r="I532" s="460"/>
      <c r="J532" s="247" t="s">
        <v>316</v>
      </c>
      <c r="K532" s="248">
        <v>14</v>
      </c>
      <c r="L532" s="461"/>
      <c r="M532" s="461"/>
      <c r="N532" s="462">
        <f t="shared" si="38"/>
        <v>0</v>
      </c>
      <c r="O532" s="462"/>
      <c r="P532" s="462"/>
      <c r="Q532" s="462"/>
      <c r="R532" s="312" t="s">
        <v>1420</v>
      </c>
      <c r="S532" s="177"/>
      <c r="U532" s="249" t="s">
        <v>5</v>
      </c>
      <c r="V532" s="250" t="s">
        <v>37</v>
      </c>
      <c r="W532" s="251">
        <v>0</v>
      </c>
      <c r="X532" s="251">
        <f t="shared" si="39"/>
        <v>0</v>
      </c>
      <c r="Y532" s="251">
        <v>0</v>
      </c>
      <c r="Z532" s="251">
        <f t="shared" si="40"/>
        <v>0</v>
      </c>
      <c r="AA532" s="251">
        <v>0</v>
      </c>
      <c r="AB532" s="252">
        <f t="shared" si="41"/>
        <v>0</v>
      </c>
      <c r="AS532" s="164" t="s">
        <v>198</v>
      </c>
      <c r="AU532" s="164" t="s">
        <v>163</v>
      </c>
      <c r="AV532" s="164" t="s">
        <v>112</v>
      </c>
      <c r="AZ532" s="164" t="s">
        <v>162</v>
      </c>
      <c r="BF532" s="253">
        <f t="shared" si="42"/>
        <v>0</v>
      </c>
      <c r="BG532" s="253">
        <f t="shared" si="43"/>
        <v>0</v>
      </c>
      <c r="BH532" s="253">
        <f t="shared" si="44"/>
        <v>0</v>
      </c>
      <c r="BI532" s="253">
        <f t="shared" si="45"/>
        <v>0</v>
      </c>
      <c r="BJ532" s="253">
        <f t="shared" si="46"/>
        <v>0</v>
      </c>
      <c r="BK532" s="164" t="s">
        <v>78</v>
      </c>
      <c r="BL532" s="253">
        <f t="shared" si="47"/>
        <v>0</v>
      </c>
      <c r="BM532" s="164" t="s">
        <v>198</v>
      </c>
      <c r="BN532" s="164" t="s">
        <v>680</v>
      </c>
    </row>
    <row r="533" spans="2:66" s="173" customFormat="1" ht="25.5" customHeight="1" x14ac:dyDescent="0.35">
      <c r="B533" s="174"/>
      <c r="C533" s="245">
        <f t="shared" si="17"/>
        <v>151</v>
      </c>
      <c r="D533" s="245" t="s">
        <v>163</v>
      </c>
      <c r="E533" s="246" t="s">
        <v>681</v>
      </c>
      <c r="F533" s="460" t="s">
        <v>682</v>
      </c>
      <c r="G533" s="460"/>
      <c r="H533" s="460"/>
      <c r="I533" s="460"/>
      <c r="J533" s="247" t="s">
        <v>316</v>
      </c>
      <c r="K533" s="248">
        <v>4</v>
      </c>
      <c r="L533" s="461"/>
      <c r="M533" s="461"/>
      <c r="N533" s="462">
        <f t="shared" si="38"/>
        <v>0</v>
      </c>
      <c r="O533" s="462"/>
      <c r="P533" s="462"/>
      <c r="Q533" s="462"/>
      <c r="R533" s="312" t="s">
        <v>1420</v>
      </c>
      <c r="S533" s="177"/>
      <c r="U533" s="249" t="s">
        <v>5</v>
      </c>
      <c r="V533" s="250" t="s">
        <v>37</v>
      </c>
      <c r="W533" s="251">
        <v>0</v>
      </c>
      <c r="X533" s="251">
        <f t="shared" si="39"/>
        <v>0</v>
      </c>
      <c r="Y533" s="251">
        <v>0</v>
      </c>
      <c r="Z533" s="251">
        <f t="shared" si="40"/>
        <v>0</v>
      </c>
      <c r="AA533" s="251">
        <v>0</v>
      </c>
      <c r="AB533" s="252">
        <f t="shared" si="41"/>
        <v>0</v>
      </c>
      <c r="AS533" s="164" t="s">
        <v>198</v>
      </c>
      <c r="AU533" s="164" t="s">
        <v>163</v>
      </c>
      <c r="AV533" s="164" t="s">
        <v>112</v>
      </c>
      <c r="AZ533" s="164" t="s">
        <v>162</v>
      </c>
      <c r="BF533" s="253">
        <f t="shared" si="42"/>
        <v>0</v>
      </c>
      <c r="BG533" s="253">
        <f t="shared" si="43"/>
        <v>0</v>
      </c>
      <c r="BH533" s="253">
        <f t="shared" si="44"/>
        <v>0</v>
      </c>
      <c r="BI533" s="253">
        <f t="shared" si="45"/>
        <v>0</v>
      </c>
      <c r="BJ533" s="253">
        <f t="shared" si="46"/>
        <v>0</v>
      </c>
      <c r="BK533" s="164" t="s">
        <v>78</v>
      </c>
      <c r="BL533" s="253">
        <f t="shared" si="47"/>
        <v>0</v>
      </c>
      <c r="BM533" s="164" t="s">
        <v>198</v>
      </c>
      <c r="BN533" s="164" t="s">
        <v>683</v>
      </c>
    </row>
    <row r="534" spans="2:66" s="173" customFormat="1" ht="25.5" customHeight="1" x14ac:dyDescent="0.35">
      <c r="B534" s="174"/>
      <c r="C534" s="245">
        <f t="shared" si="17"/>
        <v>152</v>
      </c>
      <c r="D534" s="245" t="s">
        <v>163</v>
      </c>
      <c r="E534" s="246" t="s">
        <v>684</v>
      </c>
      <c r="F534" s="460" t="s">
        <v>685</v>
      </c>
      <c r="G534" s="460"/>
      <c r="H534" s="460"/>
      <c r="I534" s="460"/>
      <c r="J534" s="247" t="s">
        <v>316</v>
      </c>
      <c r="K534" s="248">
        <v>4</v>
      </c>
      <c r="L534" s="461"/>
      <c r="M534" s="461"/>
      <c r="N534" s="462">
        <f t="shared" si="38"/>
        <v>0</v>
      </c>
      <c r="O534" s="462"/>
      <c r="P534" s="462"/>
      <c r="Q534" s="462"/>
      <c r="R534" s="312" t="s">
        <v>1420</v>
      </c>
      <c r="S534" s="177"/>
      <c r="U534" s="249" t="s">
        <v>5</v>
      </c>
      <c r="V534" s="250" t="s">
        <v>37</v>
      </c>
      <c r="W534" s="251">
        <v>0</v>
      </c>
      <c r="X534" s="251">
        <f t="shared" si="39"/>
        <v>0</v>
      </c>
      <c r="Y534" s="251">
        <v>0</v>
      </c>
      <c r="Z534" s="251">
        <f t="shared" si="40"/>
        <v>0</v>
      </c>
      <c r="AA534" s="251">
        <v>0</v>
      </c>
      <c r="AB534" s="252">
        <f t="shared" si="41"/>
        <v>0</v>
      </c>
      <c r="AS534" s="164" t="s">
        <v>198</v>
      </c>
      <c r="AU534" s="164" t="s">
        <v>163</v>
      </c>
      <c r="AV534" s="164" t="s">
        <v>112</v>
      </c>
      <c r="AZ534" s="164" t="s">
        <v>162</v>
      </c>
      <c r="BF534" s="253">
        <f t="shared" si="42"/>
        <v>0</v>
      </c>
      <c r="BG534" s="253">
        <f t="shared" si="43"/>
        <v>0</v>
      </c>
      <c r="BH534" s="253">
        <f t="shared" si="44"/>
        <v>0</v>
      </c>
      <c r="BI534" s="253">
        <f t="shared" si="45"/>
        <v>0</v>
      </c>
      <c r="BJ534" s="253">
        <f t="shared" si="46"/>
        <v>0</v>
      </c>
      <c r="BK534" s="164" t="s">
        <v>78</v>
      </c>
      <c r="BL534" s="253">
        <f t="shared" si="47"/>
        <v>0</v>
      </c>
      <c r="BM534" s="164" t="s">
        <v>198</v>
      </c>
      <c r="BN534" s="164" t="s">
        <v>686</v>
      </c>
    </row>
    <row r="535" spans="2:66" s="173" customFormat="1" ht="25.5" customHeight="1" x14ac:dyDescent="0.35">
      <c r="B535" s="174"/>
      <c r="C535" s="245">
        <f t="shared" si="17"/>
        <v>153</v>
      </c>
      <c r="D535" s="245" t="s">
        <v>163</v>
      </c>
      <c r="E535" s="246" t="s">
        <v>687</v>
      </c>
      <c r="F535" s="460" t="s">
        <v>688</v>
      </c>
      <c r="G535" s="460"/>
      <c r="H535" s="460"/>
      <c r="I535" s="460"/>
      <c r="J535" s="247" t="s">
        <v>316</v>
      </c>
      <c r="K535" s="248">
        <v>2</v>
      </c>
      <c r="L535" s="461"/>
      <c r="M535" s="461"/>
      <c r="N535" s="462">
        <f t="shared" si="38"/>
        <v>0</v>
      </c>
      <c r="O535" s="462"/>
      <c r="P535" s="462"/>
      <c r="Q535" s="462"/>
      <c r="R535" s="312" t="s">
        <v>1420</v>
      </c>
      <c r="S535" s="177"/>
      <c r="U535" s="249" t="s">
        <v>5</v>
      </c>
      <c r="V535" s="250" t="s">
        <v>37</v>
      </c>
      <c r="W535" s="251">
        <v>0</v>
      </c>
      <c r="X535" s="251">
        <f t="shared" si="39"/>
        <v>0</v>
      </c>
      <c r="Y535" s="251">
        <v>0</v>
      </c>
      <c r="Z535" s="251">
        <f t="shared" si="40"/>
        <v>0</v>
      </c>
      <c r="AA535" s="251">
        <v>0</v>
      </c>
      <c r="AB535" s="252">
        <f t="shared" si="41"/>
        <v>0</v>
      </c>
      <c r="AS535" s="164" t="s">
        <v>198</v>
      </c>
      <c r="AU535" s="164" t="s">
        <v>163</v>
      </c>
      <c r="AV535" s="164" t="s">
        <v>112</v>
      </c>
      <c r="AZ535" s="164" t="s">
        <v>162</v>
      </c>
      <c r="BF535" s="253">
        <f t="shared" si="42"/>
        <v>0</v>
      </c>
      <c r="BG535" s="253">
        <f t="shared" si="43"/>
        <v>0</v>
      </c>
      <c r="BH535" s="253">
        <f t="shared" si="44"/>
        <v>0</v>
      </c>
      <c r="BI535" s="253">
        <f t="shared" si="45"/>
        <v>0</v>
      </c>
      <c r="BJ535" s="253">
        <f t="shared" si="46"/>
        <v>0</v>
      </c>
      <c r="BK535" s="164" t="s">
        <v>78</v>
      </c>
      <c r="BL535" s="253">
        <f t="shared" si="47"/>
        <v>0</v>
      </c>
      <c r="BM535" s="164" t="s">
        <v>198</v>
      </c>
      <c r="BN535" s="164" t="s">
        <v>689</v>
      </c>
    </row>
    <row r="536" spans="2:66" s="173" customFormat="1" ht="25.5" customHeight="1" x14ac:dyDescent="0.35">
      <c r="B536" s="174"/>
      <c r="C536" s="245">
        <f t="shared" si="17"/>
        <v>154</v>
      </c>
      <c r="D536" s="245" t="s">
        <v>163</v>
      </c>
      <c r="E536" s="246" t="s">
        <v>690</v>
      </c>
      <c r="F536" s="460" t="s">
        <v>691</v>
      </c>
      <c r="G536" s="460"/>
      <c r="H536" s="460"/>
      <c r="I536" s="460"/>
      <c r="J536" s="247" t="s">
        <v>294</v>
      </c>
      <c r="K536" s="248">
        <v>28</v>
      </c>
      <c r="L536" s="461"/>
      <c r="M536" s="461"/>
      <c r="N536" s="462">
        <f t="shared" si="38"/>
        <v>0</v>
      </c>
      <c r="O536" s="462"/>
      <c r="P536" s="462"/>
      <c r="Q536" s="462"/>
      <c r="R536" s="312" t="s">
        <v>1420</v>
      </c>
      <c r="S536" s="177"/>
      <c r="U536" s="249" t="s">
        <v>5</v>
      </c>
      <c r="V536" s="250" t="s">
        <v>37</v>
      </c>
      <c r="W536" s="251">
        <v>0</v>
      </c>
      <c r="X536" s="251">
        <f t="shared" si="39"/>
        <v>0</v>
      </c>
      <c r="Y536" s="251">
        <v>0</v>
      </c>
      <c r="Z536" s="251">
        <f t="shared" si="40"/>
        <v>0</v>
      </c>
      <c r="AA536" s="251">
        <v>0</v>
      </c>
      <c r="AB536" s="252">
        <f t="shared" si="41"/>
        <v>0</v>
      </c>
      <c r="AS536" s="164" t="s">
        <v>198</v>
      </c>
      <c r="AU536" s="164" t="s">
        <v>163</v>
      </c>
      <c r="AV536" s="164" t="s">
        <v>112</v>
      </c>
      <c r="AZ536" s="164" t="s">
        <v>162</v>
      </c>
      <c r="BF536" s="253">
        <f t="shared" si="42"/>
        <v>0</v>
      </c>
      <c r="BG536" s="253">
        <f t="shared" si="43"/>
        <v>0</v>
      </c>
      <c r="BH536" s="253">
        <f t="shared" si="44"/>
        <v>0</v>
      </c>
      <c r="BI536" s="253">
        <f t="shared" si="45"/>
        <v>0</v>
      </c>
      <c r="BJ536" s="253">
        <f t="shared" si="46"/>
        <v>0</v>
      </c>
      <c r="BK536" s="164" t="s">
        <v>78</v>
      </c>
      <c r="BL536" s="253">
        <f t="shared" si="47"/>
        <v>0</v>
      </c>
      <c r="BM536" s="164" t="s">
        <v>198</v>
      </c>
      <c r="BN536" s="164" t="s">
        <v>692</v>
      </c>
    </row>
    <row r="537" spans="2:66" s="173" customFormat="1" ht="25.5" customHeight="1" x14ac:dyDescent="0.35">
      <c r="B537" s="174"/>
      <c r="C537" s="245">
        <f t="shared" si="17"/>
        <v>155</v>
      </c>
      <c r="D537" s="245" t="s">
        <v>163</v>
      </c>
      <c r="E537" s="246" t="s">
        <v>693</v>
      </c>
      <c r="F537" s="460" t="s">
        <v>694</v>
      </c>
      <c r="G537" s="460"/>
      <c r="H537" s="460"/>
      <c r="I537" s="460"/>
      <c r="J537" s="247" t="s">
        <v>316</v>
      </c>
      <c r="K537" s="248">
        <v>16</v>
      </c>
      <c r="L537" s="461"/>
      <c r="M537" s="461"/>
      <c r="N537" s="462">
        <f t="shared" si="38"/>
        <v>0</v>
      </c>
      <c r="O537" s="462"/>
      <c r="P537" s="462"/>
      <c r="Q537" s="462"/>
      <c r="R537" s="312" t="s">
        <v>1420</v>
      </c>
      <c r="S537" s="177"/>
      <c r="U537" s="249" t="s">
        <v>5</v>
      </c>
      <c r="V537" s="250" t="s">
        <v>37</v>
      </c>
      <c r="W537" s="251">
        <v>0</v>
      </c>
      <c r="X537" s="251">
        <f t="shared" si="39"/>
        <v>0</v>
      </c>
      <c r="Y537" s="251">
        <v>0</v>
      </c>
      <c r="Z537" s="251">
        <f t="shared" si="40"/>
        <v>0</v>
      </c>
      <c r="AA537" s="251">
        <v>0</v>
      </c>
      <c r="AB537" s="252">
        <f t="shared" si="41"/>
        <v>0</v>
      </c>
      <c r="AS537" s="164" t="s">
        <v>198</v>
      </c>
      <c r="AU537" s="164" t="s">
        <v>163</v>
      </c>
      <c r="AV537" s="164" t="s">
        <v>112</v>
      </c>
      <c r="AZ537" s="164" t="s">
        <v>162</v>
      </c>
      <c r="BF537" s="253">
        <f t="shared" si="42"/>
        <v>0</v>
      </c>
      <c r="BG537" s="253">
        <f t="shared" si="43"/>
        <v>0</v>
      </c>
      <c r="BH537" s="253">
        <f t="shared" si="44"/>
        <v>0</v>
      </c>
      <c r="BI537" s="253">
        <f t="shared" si="45"/>
        <v>0</v>
      </c>
      <c r="BJ537" s="253">
        <f t="shared" si="46"/>
        <v>0</v>
      </c>
      <c r="BK537" s="164" t="s">
        <v>78</v>
      </c>
      <c r="BL537" s="253">
        <f t="shared" si="47"/>
        <v>0</v>
      </c>
      <c r="BM537" s="164" t="s">
        <v>198</v>
      </c>
      <c r="BN537" s="164" t="s">
        <v>695</v>
      </c>
    </row>
    <row r="538" spans="2:66" s="173" customFormat="1" ht="25.5" customHeight="1" x14ac:dyDescent="0.35">
      <c r="B538" s="174"/>
      <c r="C538" s="245">
        <f t="shared" si="17"/>
        <v>156</v>
      </c>
      <c r="D538" s="245" t="s">
        <v>163</v>
      </c>
      <c r="E538" s="246" t="s">
        <v>696</v>
      </c>
      <c r="F538" s="460" t="s">
        <v>697</v>
      </c>
      <c r="G538" s="460"/>
      <c r="H538" s="460"/>
      <c r="I538" s="460"/>
      <c r="J538" s="247" t="s">
        <v>294</v>
      </c>
      <c r="K538" s="248">
        <v>4</v>
      </c>
      <c r="L538" s="461"/>
      <c r="M538" s="461"/>
      <c r="N538" s="462">
        <f t="shared" si="38"/>
        <v>0</v>
      </c>
      <c r="O538" s="462"/>
      <c r="P538" s="462"/>
      <c r="Q538" s="462"/>
      <c r="R538" s="312" t="s">
        <v>1420</v>
      </c>
      <c r="S538" s="177"/>
      <c r="U538" s="249" t="s">
        <v>5</v>
      </c>
      <c r="V538" s="250" t="s">
        <v>37</v>
      </c>
      <c r="W538" s="251">
        <v>0</v>
      </c>
      <c r="X538" s="251">
        <f t="shared" si="39"/>
        <v>0</v>
      </c>
      <c r="Y538" s="251">
        <v>0</v>
      </c>
      <c r="Z538" s="251">
        <f t="shared" si="40"/>
        <v>0</v>
      </c>
      <c r="AA538" s="251">
        <v>0</v>
      </c>
      <c r="AB538" s="252">
        <f t="shared" si="41"/>
        <v>0</v>
      </c>
      <c r="AS538" s="164" t="s">
        <v>198</v>
      </c>
      <c r="AU538" s="164" t="s">
        <v>163</v>
      </c>
      <c r="AV538" s="164" t="s">
        <v>112</v>
      </c>
      <c r="AZ538" s="164" t="s">
        <v>162</v>
      </c>
      <c r="BF538" s="253">
        <f t="shared" si="42"/>
        <v>0</v>
      </c>
      <c r="BG538" s="253">
        <f t="shared" si="43"/>
        <v>0</v>
      </c>
      <c r="BH538" s="253">
        <f t="shared" si="44"/>
        <v>0</v>
      </c>
      <c r="BI538" s="253">
        <f t="shared" si="45"/>
        <v>0</v>
      </c>
      <c r="BJ538" s="253">
        <f t="shared" si="46"/>
        <v>0</v>
      </c>
      <c r="BK538" s="164" t="s">
        <v>78</v>
      </c>
      <c r="BL538" s="253">
        <f t="shared" si="47"/>
        <v>0</v>
      </c>
      <c r="BM538" s="164" t="s">
        <v>198</v>
      </c>
      <c r="BN538" s="164" t="s">
        <v>698</v>
      </c>
    </row>
    <row r="539" spans="2:66" s="237" customFormat="1" ht="29.9" customHeight="1" x14ac:dyDescent="0.35">
      <c r="B539" s="233"/>
      <c r="C539" s="244"/>
      <c r="D539" s="244" t="s">
        <v>138</v>
      </c>
      <c r="E539" s="244"/>
      <c r="F539" s="244"/>
      <c r="G539" s="244"/>
      <c r="H539" s="244"/>
      <c r="I539" s="244"/>
      <c r="J539" s="244"/>
      <c r="K539" s="244"/>
      <c r="L539" s="244"/>
      <c r="M539" s="244"/>
      <c r="N539" s="458">
        <f>BL539</f>
        <v>0</v>
      </c>
      <c r="O539" s="459"/>
      <c r="P539" s="459"/>
      <c r="Q539" s="459"/>
      <c r="R539" s="307"/>
      <c r="S539" s="236"/>
      <c r="U539" s="238"/>
      <c r="V539" s="234"/>
      <c r="W539" s="234"/>
      <c r="X539" s="239">
        <f>SUM(X540:X595)</f>
        <v>0</v>
      </c>
      <c r="Y539" s="234"/>
      <c r="Z539" s="239">
        <f>SUM(Z540:Z595)</f>
        <v>0</v>
      </c>
      <c r="AA539" s="234"/>
      <c r="AB539" s="240">
        <f>SUM(AB540:AB595)</f>
        <v>0</v>
      </c>
      <c r="AS539" s="241" t="s">
        <v>112</v>
      </c>
      <c r="AU539" s="242" t="s">
        <v>71</v>
      </c>
      <c r="AV539" s="242" t="s">
        <v>78</v>
      </c>
      <c r="AZ539" s="241" t="s">
        <v>162</v>
      </c>
      <c r="BL539" s="243">
        <f>SUM(BL540:BL595)</f>
        <v>0</v>
      </c>
    </row>
    <row r="540" spans="2:66" s="173" customFormat="1" ht="38.25" customHeight="1" x14ac:dyDescent="0.35">
      <c r="B540" s="174"/>
      <c r="C540" s="245">
        <f>C538+1</f>
        <v>157</v>
      </c>
      <c r="D540" s="245" t="s">
        <v>163</v>
      </c>
      <c r="E540" s="246" t="s">
        <v>699</v>
      </c>
      <c r="F540" s="460" t="s">
        <v>700</v>
      </c>
      <c r="G540" s="460"/>
      <c r="H540" s="460"/>
      <c r="I540" s="460"/>
      <c r="J540" s="247" t="s">
        <v>227</v>
      </c>
      <c r="K540" s="248">
        <v>165.47</v>
      </c>
      <c r="L540" s="461"/>
      <c r="M540" s="461"/>
      <c r="N540" s="462">
        <f>ROUND(L540*K540,2)</f>
        <v>0</v>
      </c>
      <c r="O540" s="462"/>
      <c r="P540" s="462"/>
      <c r="Q540" s="462"/>
      <c r="R540" s="313" t="s">
        <v>1418</v>
      </c>
      <c r="S540" s="177"/>
      <c r="U540" s="249" t="s">
        <v>5</v>
      </c>
      <c r="V540" s="250" t="s">
        <v>37</v>
      </c>
      <c r="W540" s="251">
        <v>0</v>
      </c>
      <c r="X540" s="251">
        <f>W540*K540</f>
        <v>0</v>
      </c>
      <c r="Y540" s="251">
        <v>0</v>
      </c>
      <c r="Z540" s="251">
        <f>Y540*K540</f>
        <v>0</v>
      </c>
      <c r="AA540" s="251">
        <v>0</v>
      </c>
      <c r="AB540" s="252">
        <f>AA540*K540</f>
        <v>0</v>
      </c>
      <c r="AS540" s="164" t="s">
        <v>198</v>
      </c>
      <c r="AU540" s="164" t="s">
        <v>163</v>
      </c>
      <c r="AV540" s="164" t="s">
        <v>112</v>
      </c>
      <c r="AZ540" s="164" t="s">
        <v>162</v>
      </c>
      <c r="BF540" s="253">
        <f>IF(V540="základní",N540,0)</f>
        <v>0</v>
      </c>
      <c r="BG540" s="253">
        <f>IF(V540="snížená",N540,0)</f>
        <v>0</v>
      </c>
      <c r="BH540" s="253">
        <f>IF(V540="zákl. přenesená",N540,0)</f>
        <v>0</v>
      </c>
      <c r="BI540" s="253">
        <f>IF(V540="sníž. přenesená",N540,0)</f>
        <v>0</v>
      </c>
      <c r="BJ540" s="253">
        <f>IF(V540="nulová",N540,0)</f>
        <v>0</v>
      </c>
      <c r="BK540" s="164" t="s">
        <v>78</v>
      </c>
      <c r="BL540" s="253">
        <f>ROUND(L540*K540,2)</f>
        <v>0</v>
      </c>
      <c r="BM540" s="164" t="s">
        <v>198</v>
      </c>
      <c r="BN540" s="164" t="s">
        <v>701</v>
      </c>
    </row>
    <row r="541" spans="2:66" s="275" customFormat="1" ht="16.5" customHeight="1" x14ac:dyDescent="0.35">
      <c r="B541" s="272"/>
      <c r="C541" s="414"/>
      <c r="D541" s="414"/>
      <c r="E541" s="415" t="s">
        <v>5</v>
      </c>
      <c r="F541" s="491" t="s">
        <v>702</v>
      </c>
      <c r="G541" s="492"/>
      <c r="H541" s="492"/>
      <c r="I541" s="492"/>
      <c r="J541" s="414"/>
      <c r="K541" s="415" t="s">
        <v>5</v>
      </c>
      <c r="L541" s="273"/>
      <c r="M541" s="273"/>
      <c r="N541" s="306"/>
      <c r="O541" s="306"/>
      <c r="P541" s="306"/>
      <c r="Q541" s="306"/>
      <c r="R541" s="306"/>
      <c r="S541" s="274"/>
      <c r="U541" s="276"/>
      <c r="V541" s="306"/>
      <c r="W541" s="306"/>
      <c r="X541" s="306"/>
      <c r="Y541" s="306"/>
      <c r="Z541" s="306"/>
      <c r="AA541" s="306"/>
      <c r="AB541" s="277"/>
      <c r="AU541" s="278" t="s">
        <v>169</v>
      </c>
      <c r="AV541" s="278" t="s">
        <v>112</v>
      </c>
      <c r="AW541" s="275" t="s">
        <v>78</v>
      </c>
      <c r="AX541" s="275" t="s">
        <v>30</v>
      </c>
      <c r="AY541" s="275" t="s">
        <v>72</v>
      </c>
      <c r="AZ541" s="278" t="s">
        <v>162</v>
      </c>
    </row>
    <row r="542" spans="2:66" s="259" customFormat="1" ht="16.5" customHeight="1" x14ac:dyDescent="0.35">
      <c r="B542" s="254"/>
      <c r="C542" s="412"/>
      <c r="D542" s="412"/>
      <c r="E542" s="256" t="s">
        <v>5</v>
      </c>
      <c r="F542" s="477" t="s">
        <v>703</v>
      </c>
      <c r="G542" s="478"/>
      <c r="H542" s="478"/>
      <c r="I542" s="478"/>
      <c r="J542" s="412"/>
      <c r="K542" s="257">
        <v>165.47</v>
      </c>
      <c r="L542" s="255"/>
      <c r="M542" s="255"/>
      <c r="N542" s="303"/>
      <c r="O542" s="303"/>
      <c r="P542" s="303"/>
      <c r="Q542" s="303"/>
      <c r="R542" s="303"/>
      <c r="S542" s="258"/>
      <c r="U542" s="260"/>
      <c r="V542" s="303"/>
      <c r="W542" s="303"/>
      <c r="X542" s="303"/>
      <c r="Y542" s="303"/>
      <c r="Z542" s="303"/>
      <c r="AA542" s="303"/>
      <c r="AB542" s="261"/>
      <c r="AU542" s="262" t="s">
        <v>169</v>
      </c>
      <c r="AV542" s="262" t="s">
        <v>112</v>
      </c>
      <c r="AW542" s="259" t="s">
        <v>112</v>
      </c>
      <c r="AX542" s="259" t="s">
        <v>30</v>
      </c>
      <c r="AY542" s="259" t="s">
        <v>72</v>
      </c>
      <c r="AZ542" s="262" t="s">
        <v>162</v>
      </c>
    </row>
    <row r="543" spans="2:66" s="268" customFormat="1" ht="16.5" customHeight="1" x14ac:dyDescent="0.35">
      <c r="B543" s="263"/>
      <c r="C543" s="413"/>
      <c r="D543" s="413"/>
      <c r="E543" s="265" t="s">
        <v>5</v>
      </c>
      <c r="F543" s="479" t="s">
        <v>170</v>
      </c>
      <c r="G543" s="480"/>
      <c r="H543" s="480"/>
      <c r="I543" s="480"/>
      <c r="J543" s="413"/>
      <c r="K543" s="266">
        <v>165.47</v>
      </c>
      <c r="L543" s="264"/>
      <c r="M543" s="264"/>
      <c r="N543" s="304"/>
      <c r="O543" s="304"/>
      <c r="P543" s="304"/>
      <c r="Q543" s="304"/>
      <c r="R543" s="304"/>
      <c r="S543" s="267"/>
      <c r="U543" s="269"/>
      <c r="V543" s="304"/>
      <c r="W543" s="304"/>
      <c r="X543" s="304"/>
      <c r="Y543" s="304"/>
      <c r="Z543" s="304"/>
      <c r="AA543" s="304"/>
      <c r="AB543" s="270"/>
      <c r="AU543" s="271" t="s">
        <v>169</v>
      </c>
      <c r="AV543" s="271" t="s">
        <v>112</v>
      </c>
      <c r="AW543" s="268" t="s">
        <v>167</v>
      </c>
      <c r="AX543" s="268" t="s">
        <v>30</v>
      </c>
      <c r="AY543" s="268" t="s">
        <v>78</v>
      </c>
      <c r="AZ543" s="271" t="s">
        <v>162</v>
      </c>
    </row>
    <row r="544" spans="2:66" s="173" customFormat="1" ht="38.25" customHeight="1" x14ac:dyDescent="0.35">
      <c r="B544" s="174"/>
      <c r="C544" s="245">
        <f>C540+1</f>
        <v>158</v>
      </c>
      <c r="D544" s="245" t="s">
        <v>163</v>
      </c>
      <c r="E544" s="246" t="s">
        <v>704</v>
      </c>
      <c r="F544" s="460" t="s">
        <v>705</v>
      </c>
      <c r="G544" s="460"/>
      <c r="H544" s="460"/>
      <c r="I544" s="460"/>
      <c r="J544" s="247" t="s">
        <v>227</v>
      </c>
      <c r="K544" s="248">
        <v>95.5</v>
      </c>
      <c r="L544" s="461"/>
      <c r="M544" s="461"/>
      <c r="N544" s="462">
        <f>ROUND(L544*K544,2)</f>
        <v>0</v>
      </c>
      <c r="O544" s="462"/>
      <c r="P544" s="462"/>
      <c r="Q544" s="462"/>
      <c r="R544" s="313" t="s">
        <v>1418</v>
      </c>
      <c r="S544" s="177"/>
      <c r="U544" s="249" t="s">
        <v>5</v>
      </c>
      <c r="V544" s="250" t="s">
        <v>37</v>
      </c>
      <c r="W544" s="251">
        <v>0</v>
      </c>
      <c r="X544" s="251">
        <f>W544*K544</f>
        <v>0</v>
      </c>
      <c r="Y544" s="251">
        <v>0</v>
      </c>
      <c r="Z544" s="251">
        <f>Y544*K544</f>
        <v>0</v>
      </c>
      <c r="AA544" s="251">
        <v>0</v>
      </c>
      <c r="AB544" s="252">
        <f>AA544*K544</f>
        <v>0</v>
      </c>
      <c r="AS544" s="164" t="s">
        <v>198</v>
      </c>
      <c r="AU544" s="164" t="s">
        <v>163</v>
      </c>
      <c r="AV544" s="164" t="s">
        <v>112</v>
      </c>
      <c r="AZ544" s="164" t="s">
        <v>162</v>
      </c>
      <c r="BF544" s="253">
        <f>IF(V544="základní",N544,0)</f>
        <v>0</v>
      </c>
      <c r="BG544" s="253">
        <f>IF(V544="snížená",N544,0)</f>
        <v>0</v>
      </c>
      <c r="BH544" s="253">
        <f>IF(V544="zákl. přenesená",N544,0)</f>
        <v>0</v>
      </c>
      <c r="BI544" s="253">
        <f>IF(V544="sníž. přenesená",N544,0)</f>
        <v>0</v>
      </c>
      <c r="BJ544" s="253">
        <f>IF(V544="nulová",N544,0)</f>
        <v>0</v>
      </c>
      <c r="BK544" s="164" t="s">
        <v>78</v>
      </c>
      <c r="BL544" s="253">
        <f>ROUND(L544*K544,2)</f>
        <v>0</v>
      </c>
      <c r="BM544" s="164" t="s">
        <v>198</v>
      </c>
      <c r="BN544" s="164" t="s">
        <v>706</v>
      </c>
    </row>
    <row r="545" spans="2:66" s="275" customFormat="1" ht="16.5" customHeight="1" x14ac:dyDescent="0.35">
      <c r="B545" s="272"/>
      <c r="C545" s="414"/>
      <c r="D545" s="414"/>
      <c r="E545" s="415" t="s">
        <v>5</v>
      </c>
      <c r="F545" s="491" t="s">
        <v>707</v>
      </c>
      <c r="G545" s="492"/>
      <c r="H545" s="492"/>
      <c r="I545" s="492"/>
      <c r="J545" s="414"/>
      <c r="K545" s="415" t="s">
        <v>5</v>
      </c>
      <c r="L545" s="273"/>
      <c r="M545" s="273"/>
      <c r="N545" s="306"/>
      <c r="O545" s="306"/>
      <c r="P545" s="306"/>
      <c r="Q545" s="306"/>
      <c r="R545" s="306"/>
      <c r="S545" s="274"/>
      <c r="U545" s="276"/>
      <c r="V545" s="306"/>
      <c r="W545" s="306"/>
      <c r="X545" s="306"/>
      <c r="Y545" s="306"/>
      <c r="Z545" s="306"/>
      <c r="AA545" s="306"/>
      <c r="AB545" s="277"/>
      <c r="AU545" s="278" t="s">
        <v>169</v>
      </c>
      <c r="AV545" s="278" t="s">
        <v>112</v>
      </c>
      <c r="AW545" s="275" t="s">
        <v>78</v>
      </c>
      <c r="AX545" s="275" t="s">
        <v>30</v>
      </c>
      <c r="AY545" s="275" t="s">
        <v>72</v>
      </c>
      <c r="AZ545" s="278" t="s">
        <v>162</v>
      </c>
    </row>
    <row r="546" spans="2:66" s="259" customFormat="1" ht="16.5" customHeight="1" x14ac:dyDescent="0.35">
      <c r="B546" s="254"/>
      <c r="C546" s="412"/>
      <c r="D546" s="412"/>
      <c r="E546" s="256" t="s">
        <v>5</v>
      </c>
      <c r="F546" s="477" t="s">
        <v>708</v>
      </c>
      <c r="G546" s="478"/>
      <c r="H546" s="478"/>
      <c r="I546" s="478"/>
      <c r="J546" s="412"/>
      <c r="K546" s="257">
        <v>95.5</v>
      </c>
      <c r="L546" s="255"/>
      <c r="M546" s="255"/>
      <c r="N546" s="303"/>
      <c r="O546" s="303"/>
      <c r="P546" s="303"/>
      <c r="Q546" s="303"/>
      <c r="R546" s="303"/>
      <c r="S546" s="258"/>
      <c r="U546" s="260"/>
      <c r="V546" s="303"/>
      <c r="W546" s="303"/>
      <c r="X546" s="303"/>
      <c r="Y546" s="303"/>
      <c r="Z546" s="303"/>
      <c r="AA546" s="303"/>
      <c r="AB546" s="261"/>
      <c r="AU546" s="262" t="s">
        <v>169</v>
      </c>
      <c r="AV546" s="262" t="s">
        <v>112</v>
      </c>
      <c r="AW546" s="259" t="s">
        <v>112</v>
      </c>
      <c r="AX546" s="259" t="s">
        <v>30</v>
      </c>
      <c r="AY546" s="259" t="s">
        <v>72</v>
      </c>
      <c r="AZ546" s="262" t="s">
        <v>162</v>
      </c>
    </row>
    <row r="547" spans="2:66" s="268" customFormat="1" ht="16.5" customHeight="1" x14ac:dyDescent="0.35">
      <c r="B547" s="263"/>
      <c r="C547" s="413"/>
      <c r="D547" s="413"/>
      <c r="E547" s="265" t="s">
        <v>5</v>
      </c>
      <c r="F547" s="479" t="s">
        <v>170</v>
      </c>
      <c r="G547" s="480"/>
      <c r="H547" s="480"/>
      <c r="I547" s="480"/>
      <c r="J547" s="413"/>
      <c r="K547" s="266">
        <v>95.5</v>
      </c>
      <c r="L547" s="264"/>
      <c r="M547" s="264"/>
      <c r="N547" s="304"/>
      <c r="O547" s="304"/>
      <c r="P547" s="304"/>
      <c r="Q547" s="304"/>
      <c r="R547" s="304"/>
      <c r="S547" s="267"/>
      <c r="U547" s="269"/>
      <c r="V547" s="304"/>
      <c r="W547" s="304"/>
      <c r="X547" s="304"/>
      <c r="Y547" s="304"/>
      <c r="Z547" s="304"/>
      <c r="AA547" s="304"/>
      <c r="AB547" s="270"/>
      <c r="AU547" s="271" t="s">
        <v>169</v>
      </c>
      <c r="AV547" s="271" t="s">
        <v>112</v>
      </c>
      <c r="AW547" s="268" t="s">
        <v>167</v>
      </c>
      <c r="AX547" s="268" t="s">
        <v>30</v>
      </c>
      <c r="AY547" s="268" t="s">
        <v>78</v>
      </c>
      <c r="AZ547" s="271" t="s">
        <v>162</v>
      </c>
    </row>
    <row r="548" spans="2:66" s="173" customFormat="1" ht="38.25" customHeight="1" x14ac:dyDescent="0.35">
      <c r="B548" s="174"/>
      <c r="C548" s="245">
        <f>C544+1</f>
        <v>159</v>
      </c>
      <c r="D548" s="245" t="s">
        <v>163</v>
      </c>
      <c r="E548" s="246" t="s">
        <v>709</v>
      </c>
      <c r="F548" s="460" t="s">
        <v>710</v>
      </c>
      <c r="G548" s="460"/>
      <c r="H548" s="460"/>
      <c r="I548" s="460"/>
      <c r="J548" s="247" t="s">
        <v>227</v>
      </c>
      <c r="K548" s="248">
        <v>52.37</v>
      </c>
      <c r="L548" s="461"/>
      <c r="M548" s="461"/>
      <c r="N548" s="462">
        <f>ROUND(L548*K548,2)</f>
        <v>0</v>
      </c>
      <c r="O548" s="462"/>
      <c r="P548" s="462"/>
      <c r="Q548" s="462"/>
      <c r="R548" s="313" t="s">
        <v>1418</v>
      </c>
      <c r="S548" s="177"/>
      <c r="U548" s="249" t="s">
        <v>5</v>
      </c>
      <c r="V548" s="250" t="s">
        <v>37</v>
      </c>
      <c r="W548" s="251">
        <v>0</v>
      </c>
      <c r="X548" s="251">
        <f>W548*K548</f>
        <v>0</v>
      </c>
      <c r="Y548" s="251">
        <v>0</v>
      </c>
      <c r="Z548" s="251">
        <f>Y548*K548</f>
        <v>0</v>
      </c>
      <c r="AA548" s="251">
        <v>0</v>
      </c>
      <c r="AB548" s="252">
        <f>AA548*K548</f>
        <v>0</v>
      </c>
      <c r="AS548" s="164" t="s">
        <v>198</v>
      </c>
      <c r="AU548" s="164" t="s">
        <v>163</v>
      </c>
      <c r="AV548" s="164" t="s">
        <v>112</v>
      </c>
      <c r="AZ548" s="164" t="s">
        <v>162</v>
      </c>
      <c r="BF548" s="253">
        <f>IF(V548="základní",N548,0)</f>
        <v>0</v>
      </c>
      <c r="BG548" s="253">
        <f>IF(V548="snížená",N548,0)</f>
        <v>0</v>
      </c>
      <c r="BH548" s="253">
        <f>IF(V548="zákl. přenesená",N548,0)</f>
        <v>0</v>
      </c>
      <c r="BI548" s="253">
        <f>IF(V548="sníž. přenesená",N548,0)</f>
        <v>0</v>
      </c>
      <c r="BJ548" s="253">
        <f>IF(V548="nulová",N548,0)</f>
        <v>0</v>
      </c>
      <c r="BK548" s="164" t="s">
        <v>78</v>
      </c>
      <c r="BL548" s="253">
        <f>ROUND(L548*K548,2)</f>
        <v>0</v>
      </c>
      <c r="BM548" s="164" t="s">
        <v>198</v>
      </c>
      <c r="BN548" s="164" t="s">
        <v>711</v>
      </c>
    </row>
    <row r="549" spans="2:66" s="275" customFormat="1" ht="16.5" customHeight="1" x14ac:dyDescent="0.35">
      <c r="B549" s="272"/>
      <c r="C549" s="414"/>
      <c r="D549" s="414"/>
      <c r="E549" s="415" t="s">
        <v>5</v>
      </c>
      <c r="F549" s="491" t="s">
        <v>712</v>
      </c>
      <c r="G549" s="492"/>
      <c r="H549" s="492"/>
      <c r="I549" s="492"/>
      <c r="J549" s="414"/>
      <c r="K549" s="415" t="s">
        <v>5</v>
      </c>
      <c r="L549" s="273"/>
      <c r="M549" s="273"/>
      <c r="N549" s="306"/>
      <c r="O549" s="306"/>
      <c r="P549" s="306"/>
      <c r="Q549" s="306"/>
      <c r="R549" s="306"/>
      <c r="S549" s="274"/>
      <c r="U549" s="276"/>
      <c r="V549" s="306"/>
      <c r="W549" s="306"/>
      <c r="X549" s="306"/>
      <c r="Y549" s="306"/>
      <c r="Z549" s="306"/>
      <c r="AA549" s="306"/>
      <c r="AB549" s="277"/>
      <c r="AU549" s="278" t="s">
        <v>169</v>
      </c>
      <c r="AV549" s="278" t="s">
        <v>112</v>
      </c>
      <c r="AW549" s="275" t="s">
        <v>78</v>
      </c>
      <c r="AX549" s="275" t="s">
        <v>30</v>
      </c>
      <c r="AY549" s="275" t="s">
        <v>72</v>
      </c>
      <c r="AZ549" s="278" t="s">
        <v>162</v>
      </c>
    </row>
    <row r="550" spans="2:66" s="259" customFormat="1" ht="16.5" customHeight="1" x14ac:dyDescent="0.35">
      <c r="B550" s="254"/>
      <c r="C550" s="412"/>
      <c r="D550" s="412"/>
      <c r="E550" s="256" t="s">
        <v>5</v>
      </c>
      <c r="F550" s="477" t="s">
        <v>713</v>
      </c>
      <c r="G550" s="478"/>
      <c r="H550" s="478"/>
      <c r="I550" s="478"/>
      <c r="J550" s="412"/>
      <c r="K550" s="257">
        <v>52.37</v>
      </c>
      <c r="L550" s="255"/>
      <c r="M550" s="255"/>
      <c r="N550" s="303"/>
      <c r="O550" s="303"/>
      <c r="P550" s="303"/>
      <c r="Q550" s="303"/>
      <c r="R550" s="303"/>
      <c r="S550" s="258"/>
      <c r="U550" s="260"/>
      <c r="V550" s="303"/>
      <c r="W550" s="303"/>
      <c r="X550" s="303"/>
      <c r="Y550" s="303"/>
      <c r="Z550" s="303"/>
      <c r="AA550" s="303"/>
      <c r="AB550" s="261"/>
      <c r="AU550" s="262" t="s">
        <v>169</v>
      </c>
      <c r="AV550" s="262" t="s">
        <v>112</v>
      </c>
      <c r="AW550" s="259" t="s">
        <v>112</v>
      </c>
      <c r="AX550" s="259" t="s">
        <v>30</v>
      </c>
      <c r="AY550" s="259" t="s">
        <v>72</v>
      </c>
      <c r="AZ550" s="262" t="s">
        <v>162</v>
      </c>
    </row>
    <row r="551" spans="2:66" s="268" customFormat="1" ht="16.5" customHeight="1" x14ac:dyDescent="0.35">
      <c r="B551" s="263"/>
      <c r="C551" s="413"/>
      <c r="D551" s="413"/>
      <c r="E551" s="265" t="s">
        <v>5</v>
      </c>
      <c r="F551" s="479" t="s">
        <v>170</v>
      </c>
      <c r="G551" s="480"/>
      <c r="H551" s="480"/>
      <c r="I551" s="480"/>
      <c r="J551" s="413"/>
      <c r="K551" s="266">
        <v>52.37</v>
      </c>
      <c r="L551" s="264"/>
      <c r="M551" s="264"/>
      <c r="N551" s="304"/>
      <c r="O551" s="304"/>
      <c r="P551" s="304"/>
      <c r="Q551" s="304"/>
      <c r="R551" s="304"/>
      <c r="S551" s="267"/>
      <c r="U551" s="269"/>
      <c r="V551" s="304"/>
      <c r="W551" s="304"/>
      <c r="X551" s="304"/>
      <c r="Y551" s="304"/>
      <c r="Z551" s="304"/>
      <c r="AA551" s="304"/>
      <c r="AB551" s="270"/>
      <c r="AU551" s="271" t="s">
        <v>169</v>
      </c>
      <c r="AV551" s="271" t="s">
        <v>112</v>
      </c>
      <c r="AW551" s="268" t="s">
        <v>167</v>
      </c>
      <c r="AX551" s="268" t="s">
        <v>30</v>
      </c>
      <c r="AY551" s="268" t="s">
        <v>78</v>
      </c>
      <c r="AZ551" s="271" t="s">
        <v>162</v>
      </c>
    </row>
    <row r="552" spans="2:66" s="173" customFormat="1" ht="38.25" customHeight="1" x14ac:dyDescent="0.35">
      <c r="B552" s="174"/>
      <c r="C552" s="245">
        <f>C548+1</f>
        <v>160</v>
      </c>
      <c r="D552" s="245" t="s">
        <v>163</v>
      </c>
      <c r="E552" s="246" t="s">
        <v>714</v>
      </c>
      <c r="F552" s="460" t="s">
        <v>715</v>
      </c>
      <c r="G552" s="460"/>
      <c r="H552" s="460"/>
      <c r="I552" s="460"/>
      <c r="J552" s="247" t="s">
        <v>227</v>
      </c>
      <c r="K552" s="248">
        <v>165</v>
      </c>
      <c r="L552" s="461"/>
      <c r="M552" s="461"/>
      <c r="N552" s="462">
        <f>ROUND(L552*K552,2)</f>
        <v>0</v>
      </c>
      <c r="O552" s="462"/>
      <c r="P552" s="462"/>
      <c r="Q552" s="462"/>
      <c r="R552" s="313" t="s">
        <v>1418</v>
      </c>
      <c r="S552" s="177"/>
      <c r="U552" s="249" t="s">
        <v>5</v>
      </c>
      <c r="V552" s="250" t="s">
        <v>37</v>
      </c>
      <c r="W552" s="251">
        <v>0</v>
      </c>
      <c r="X552" s="251">
        <f>W552*K552</f>
        <v>0</v>
      </c>
      <c r="Y552" s="251">
        <v>0</v>
      </c>
      <c r="Z552" s="251">
        <f>Y552*K552</f>
        <v>0</v>
      </c>
      <c r="AA552" s="251">
        <v>0</v>
      </c>
      <c r="AB552" s="252">
        <f>AA552*K552</f>
        <v>0</v>
      </c>
      <c r="AS552" s="164" t="s">
        <v>198</v>
      </c>
      <c r="AU552" s="164" t="s">
        <v>163</v>
      </c>
      <c r="AV552" s="164" t="s">
        <v>112</v>
      </c>
      <c r="AZ552" s="164" t="s">
        <v>162</v>
      </c>
      <c r="BF552" s="253">
        <f>IF(V552="základní",N552,0)</f>
        <v>0</v>
      </c>
      <c r="BG552" s="253">
        <f>IF(V552="snížená",N552,0)</f>
        <v>0</v>
      </c>
      <c r="BH552" s="253">
        <f>IF(V552="zákl. přenesená",N552,0)</f>
        <v>0</v>
      </c>
      <c r="BI552" s="253">
        <f>IF(V552="sníž. přenesená",N552,0)</f>
        <v>0</v>
      </c>
      <c r="BJ552" s="253">
        <f>IF(V552="nulová",N552,0)</f>
        <v>0</v>
      </c>
      <c r="BK552" s="164" t="s">
        <v>78</v>
      </c>
      <c r="BL552" s="253">
        <f>ROUND(L552*K552,2)</f>
        <v>0</v>
      </c>
      <c r="BM552" s="164" t="s">
        <v>198</v>
      </c>
      <c r="BN552" s="164" t="s">
        <v>716</v>
      </c>
    </row>
    <row r="553" spans="2:66" s="173" customFormat="1" ht="38.25" customHeight="1" x14ac:dyDescent="0.35">
      <c r="B553" s="174"/>
      <c r="C553" s="245">
        <f t="shared" ref="C553:C595" si="48">C552+1</f>
        <v>161</v>
      </c>
      <c r="D553" s="245" t="s">
        <v>163</v>
      </c>
      <c r="E553" s="246" t="s">
        <v>717</v>
      </c>
      <c r="F553" s="460" t="s">
        <v>718</v>
      </c>
      <c r="G553" s="460"/>
      <c r="H553" s="460"/>
      <c r="I553" s="460"/>
      <c r="J553" s="247" t="s">
        <v>227</v>
      </c>
      <c r="K553" s="248">
        <v>303.5</v>
      </c>
      <c r="L553" s="461"/>
      <c r="M553" s="461"/>
      <c r="N553" s="462">
        <f>ROUND(L553*K553,2)</f>
        <v>0</v>
      </c>
      <c r="O553" s="462"/>
      <c r="P553" s="462"/>
      <c r="Q553" s="462"/>
      <c r="R553" s="313" t="s">
        <v>1418</v>
      </c>
      <c r="S553" s="177"/>
      <c r="U553" s="249" t="s">
        <v>5</v>
      </c>
      <c r="V553" s="250" t="s">
        <v>37</v>
      </c>
      <c r="W553" s="251">
        <v>0</v>
      </c>
      <c r="X553" s="251">
        <f>W553*K553</f>
        <v>0</v>
      </c>
      <c r="Y553" s="251">
        <v>0</v>
      </c>
      <c r="Z553" s="251">
        <f>Y553*K553</f>
        <v>0</v>
      </c>
      <c r="AA553" s="251">
        <v>0</v>
      </c>
      <c r="AB553" s="252">
        <f>AA553*K553</f>
        <v>0</v>
      </c>
      <c r="AS553" s="164" t="s">
        <v>198</v>
      </c>
      <c r="AU553" s="164" t="s">
        <v>163</v>
      </c>
      <c r="AV553" s="164" t="s">
        <v>112</v>
      </c>
      <c r="AZ553" s="164" t="s">
        <v>162</v>
      </c>
      <c r="BF553" s="253">
        <f>IF(V553="základní",N553,0)</f>
        <v>0</v>
      </c>
      <c r="BG553" s="253">
        <f>IF(V553="snížená",N553,0)</f>
        <v>0</v>
      </c>
      <c r="BH553" s="253">
        <f>IF(V553="zákl. přenesená",N553,0)</f>
        <v>0</v>
      </c>
      <c r="BI553" s="253">
        <f>IF(V553="sníž. přenesená",N553,0)</f>
        <v>0</v>
      </c>
      <c r="BJ553" s="253">
        <f>IF(V553="nulová",N553,0)</f>
        <v>0</v>
      </c>
      <c r="BK553" s="164" t="s">
        <v>78</v>
      </c>
      <c r="BL553" s="253">
        <f>ROUND(L553*K553,2)</f>
        <v>0</v>
      </c>
      <c r="BM553" s="164" t="s">
        <v>198</v>
      </c>
      <c r="BN553" s="164" t="s">
        <v>719</v>
      </c>
    </row>
    <row r="554" spans="2:66" s="275" customFormat="1" ht="16.5" customHeight="1" x14ac:dyDescent="0.35">
      <c r="B554" s="272"/>
      <c r="C554" s="414"/>
      <c r="D554" s="414"/>
      <c r="E554" s="415" t="s">
        <v>5</v>
      </c>
      <c r="F554" s="491" t="s">
        <v>720</v>
      </c>
      <c r="G554" s="492"/>
      <c r="H554" s="492"/>
      <c r="I554" s="492"/>
      <c r="J554" s="414"/>
      <c r="K554" s="415" t="s">
        <v>5</v>
      </c>
      <c r="L554" s="273"/>
      <c r="M554" s="273"/>
      <c r="N554" s="306"/>
      <c r="O554" s="306"/>
      <c r="P554" s="306"/>
      <c r="Q554" s="306"/>
      <c r="R554" s="306"/>
      <c r="S554" s="274"/>
      <c r="U554" s="276"/>
      <c r="V554" s="306"/>
      <c r="W554" s="306"/>
      <c r="X554" s="306"/>
      <c r="Y554" s="306"/>
      <c r="Z554" s="306"/>
      <c r="AA554" s="306"/>
      <c r="AB554" s="277"/>
      <c r="AU554" s="278" t="s">
        <v>169</v>
      </c>
      <c r="AV554" s="278" t="s">
        <v>112</v>
      </c>
      <c r="AW554" s="275" t="s">
        <v>78</v>
      </c>
      <c r="AX554" s="275" t="s">
        <v>30</v>
      </c>
      <c r="AY554" s="275" t="s">
        <v>72</v>
      </c>
      <c r="AZ554" s="278" t="s">
        <v>162</v>
      </c>
    </row>
    <row r="555" spans="2:66" s="259" customFormat="1" ht="16.5" customHeight="1" x14ac:dyDescent="0.35">
      <c r="B555" s="254"/>
      <c r="C555" s="412"/>
      <c r="D555" s="412"/>
      <c r="E555" s="256" t="s">
        <v>5</v>
      </c>
      <c r="F555" s="477" t="s">
        <v>721</v>
      </c>
      <c r="G555" s="478"/>
      <c r="H555" s="478"/>
      <c r="I555" s="478"/>
      <c r="J555" s="412"/>
      <c r="K555" s="257">
        <v>303.5</v>
      </c>
      <c r="L555" s="255"/>
      <c r="M555" s="255"/>
      <c r="N555" s="303"/>
      <c r="O555" s="303"/>
      <c r="P555" s="303"/>
      <c r="Q555" s="303"/>
      <c r="R555" s="303"/>
      <c r="S555" s="258"/>
      <c r="U555" s="260"/>
      <c r="V555" s="303"/>
      <c r="W555" s="303"/>
      <c r="X555" s="303"/>
      <c r="Y555" s="303"/>
      <c r="Z555" s="303"/>
      <c r="AA555" s="303"/>
      <c r="AB555" s="261"/>
      <c r="AU555" s="262" t="s">
        <v>169</v>
      </c>
      <c r="AV555" s="262" t="s">
        <v>112</v>
      </c>
      <c r="AW555" s="259" t="s">
        <v>112</v>
      </c>
      <c r="AX555" s="259" t="s">
        <v>30</v>
      </c>
      <c r="AY555" s="259" t="s">
        <v>72</v>
      </c>
      <c r="AZ555" s="262" t="s">
        <v>162</v>
      </c>
    </row>
    <row r="556" spans="2:66" s="268" customFormat="1" ht="16.5" customHeight="1" x14ac:dyDescent="0.35">
      <c r="B556" s="263"/>
      <c r="C556" s="413"/>
      <c r="D556" s="413"/>
      <c r="E556" s="265" t="s">
        <v>5</v>
      </c>
      <c r="F556" s="479" t="s">
        <v>170</v>
      </c>
      <c r="G556" s="480"/>
      <c r="H556" s="480"/>
      <c r="I556" s="480"/>
      <c r="J556" s="413"/>
      <c r="K556" s="266">
        <v>303.5</v>
      </c>
      <c r="L556" s="264"/>
      <c r="M556" s="264"/>
      <c r="N556" s="304"/>
      <c r="O556" s="304"/>
      <c r="P556" s="304"/>
      <c r="Q556" s="304"/>
      <c r="R556" s="304"/>
      <c r="S556" s="267"/>
      <c r="U556" s="269"/>
      <c r="V556" s="304"/>
      <c r="W556" s="304"/>
      <c r="X556" s="304"/>
      <c r="Y556" s="304"/>
      <c r="Z556" s="304"/>
      <c r="AA556" s="304"/>
      <c r="AB556" s="270"/>
      <c r="AU556" s="271" t="s">
        <v>169</v>
      </c>
      <c r="AV556" s="271" t="s">
        <v>112</v>
      </c>
      <c r="AW556" s="268" t="s">
        <v>167</v>
      </c>
      <c r="AX556" s="268" t="s">
        <v>30</v>
      </c>
      <c r="AY556" s="268" t="s">
        <v>78</v>
      </c>
      <c r="AZ556" s="271" t="s">
        <v>162</v>
      </c>
    </row>
    <row r="557" spans="2:66" s="173" customFormat="1" ht="38.25" customHeight="1" x14ac:dyDescent="0.35">
      <c r="B557" s="174"/>
      <c r="C557" s="245">
        <f>C553+1</f>
        <v>162</v>
      </c>
      <c r="D557" s="245" t="s">
        <v>163</v>
      </c>
      <c r="E557" s="246" t="s">
        <v>722</v>
      </c>
      <c r="F557" s="460" t="s">
        <v>723</v>
      </c>
      <c r="G557" s="460"/>
      <c r="H557" s="460"/>
      <c r="I557" s="460"/>
      <c r="J557" s="247" t="s">
        <v>227</v>
      </c>
      <c r="K557" s="248">
        <v>114</v>
      </c>
      <c r="L557" s="461"/>
      <c r="M557" s="461"/>
      <c r="N557" s="462">
        <f>ROUND(L557*K557,2)</f>
        <v>0</v>
      </c>
      <c r="O557" s="462"/>
      <c r="P557" s="462"/>
      <c r="Q557" s="462"/>
      <c r="R557" s="313" t="s">
        <v>1418</v>
      </c>
      <c r="S557" s="177"/>
      <c r="U557" s="249" t="s">
        <v>5</v>
      </c>
      <c r="V557" s="250" t="s">
        <v>37</v>
      </c>
      <c r="W557" s="251">
        <v>0</v>
      </c>
      <c r="X557" s="251">
        <f>W557*K557</f>
        <v>0</v>
      </c>
      <c r="Y557" s="251">
        <v>0</v>
      </c>
      <c r="Z557" s="251">
        <f>Y557*K557</f>
        <v>0</v>
      </c>
      <c r="AA557" s="251">
        <v>0</v>
      </c>
      <c r="AB557" s="252">
        <f>AA557*K557</f>
        <v>0</v>
      </c>
      <c r="AS557" s="164" t="s">
        <v>198</v>
      </c>
      <c r="AU557" s="164" t="s">
        <v>163</v>
      </c>
      <c r="AV557" s="164" t="s">
        <v>112</v>
      </c>
      <c r="AZ557" s="164" t="s">
        <v>162</v>
      </c>
      <c r="BF557" s="253">
        <f>IF(V557="základní",N557,0)</f>
        <v>0</v>
      </c>
      <c r="BG557" s="253">
        <f>IF(V557="snížená",N557,0)</f>
        <v>0</v>
      </c>
      <c r="BH557" s="253">
        <f>IF(V557="zákl. přenesená",N557,0)</f>
        <v>0</v>
      </c>
      <c r="BI557" s="253">
        <f>IF(V557="sníž. přenesená",N557,0)</f>
        <v>0</v>
      </c>
      <c r="BJ557" s="253">
        <f>IF(V557="nulová",N557,0)</f>
        <v>0</v>
      </c>
      <c r="BK557" s="164" t="s">
        <v>78</v>
      </c>
      <c r="BL557" s="253">
        <f>ROUND(L557*K557,2)</f>
        <v>0</v>
      </c>
      <c r="BM557" s="164" t="s">
        <v>198</v>
      </c>
      <c r="BN557" s="164" t="s">
        <v>724</v>
      </c>
    </row>
    <row r="558" spans="2:66" s="275" customFormat="1" ht="16.5" customHeight="1" x14ac:dyDescent="0.35">
      <c r="B558" s="272"/>
      <c r="C558" s="414"/>
      <c r="D558" s="414"/>
      <c r="E558" s="415" t="s">
        <v>5</v>
      </c>
      <c r="F558" s="491" t="s">
        <v>725</v>
      </c>
      <c r="G558" s="492"/>
      <c r="H558" s="492"/>
      <c r="I558" s="492"/>
      <c r="J558" s="414"/>
      <c r="K558" s="415" t="s">
        <v>5</v>
      </c>
      <c r="L558" s="273"/>
      <c r="M558" s="273"/>
      <c r="N558" s="306"/>
      <c r="O558" s="306"/>
      <c r="P558" s="306"/>
      <c r="Q558" s="306"/>
      <c r="R558" s="306"/>
      <c r="S558" s="274"/>
      <c r="U558" s="276"/>
      <c r="V558" s="306"/>
      <c r="W558" s="306"/>
      <c r="X558" s="306"/>
      <c r="Y558" s="306"/>
      <c r="Z558" s="306"/>
      <c r="AA558" s="306"/>
      <c r="AB558" s="277"/>
      <c r="AU558" s="278" t="s">
        <v>169</v>
      </c>
      <c r="AV558" s="278" t="s">
        <v>112</v>
      </c>
      <c r="AW558" s="275" t="s">
        <v>78</v>
      </c>
      <c r="AX558" s="275" t="s">
        <v>30</v>
      </c>
      <c r="AY558" s="275" t="s">
        <v>72</v>
      </c>
      <c r="AZ558" s="278" t="s">
        <v>162</v>
      </c>
    </row>
    <row r="559" spans="2:66" s="259" customFormat="1" ht="16.5" customHeight="1" x14ac:dyDescent="0.35">
      <c r="B559" s="254"/>
      <c r="C559" s="412"/>
      <c r="D559" s="412"/>
      <c r="E559" s="256" t="s">
        <v>5</v>
      </c>
      <c r="F559" s="477" t="s">
        <v>414</v>
      </c>
      <c r="G559" s="478"/>
      <c r="H559" s="478"/>
      <c r="I559" s="478"/>
      <c r="J559" s="412"/>
      <c r="K559" s="257">
        <v>114</v>
      </c>
      <c r="L559" s="255"/>
      <c r="M559" s="255"/>
      <c r="N559" s="303"/>
      <c r="O559" s="303"/>
      <c r="P559" s="303"/>
      <c r="Q559" s="303"/>
      <c r="R559" s="303"/>
      <c r="S559" s="258"/>
      <c r="U559" s="260"/>
      <c r="V559" s="303"/>
      <c r="W559" s="303"/>
      <c r="X559" s="303"/>
      <c r="Y559" s="303"/>
      <c r="Z559" s="303"/>
      <c r="AA559" s="303"/>
      <c r="AB559" s="261"/>
      <c r="AU559" s="262" t="s">
        <v>169</v>
      </c>
      <c r="AV559" s="262" t="s">
        <v>112</v>
      </c>
      <c r="AW559" s="259" t="s">
        <v>112</v>
      </c>
      <c r="AX559" s="259" t="s">
        <v>30</v>
      </c>
      <c r="AY559" s="259" t="s">
        <v>72</v>
      </c>
      <c r="AZ559" s="262" t="s">
        <v>162</v>
      </c>
    </row>
    <row r="560" spans="2:66" s="268" customFormat="1" ht="16.5" customHeight="1" x14ac:dyDescent="0.35">
      <c r="B560" s="263"/>
      <c r="C560" s="413"/>
      <c r="D560" s="413"/>
      <c r="E560" s="265" t="s">
        <v>5</v>
      </c>
      <c r="F560" s="479" t="s">
        <v>170</v>
      </c>
      <c r="G560" s="480"/>
      <c r="H560" s="480"/>
      <c r="I560" s="480"/>
      <c r="J560" s="413"/>
      <c r="K560" s="266">
        <v>114</v>
      </c>
      <c r="L560" s="264"/>
      <c r="M560" s="264"/>
      <c r="N560" s="304"/>
      <c r="O560" s="304"/>
      <c r="P560" s="304"/>
      <c r="Q560" s="304"/>
      <c r="R560" s="304"/>
      <c r="S560" s="267"/>
      <c r="U560" s="269"/>
      <c r="V560" s="304"/>
      <c r="W560" s="304"/>
      <c r="X560" s="304"/>
      <c r="Y560" s="304"/>
      <c r="Z560" s="304"/>
      <c r="AA560" s="304"/>
      <c r="AB560" s="270"/>
      <c r="AU560" s="271" t="s">
        <v>169</v>
      </c>
      <c r="AV560" s="271" t="s">
        <v>112</v>
      </c>
      <c r="AW560" s="268" t="s">
        <v>167</v>
      </c>
      <c r="AX560" s="268" t="s">
        <v>30</v>
      </c>
      <c r="AY560" s="268" t="s">
        <v>78</v>
      </c>
      <c r="AZ560" s="271" t="s">
        <v>162</v>
      </c>
    </row>
    <row r="561" spans="2:66" s="173" customFormat="1" ht="25.5" customHeight="1" x14ac:dyDescent="0.35">
      <c r="B561" s="174"/>
      <c r="C561" s="245">
        <f>C557+1</f>
        <v>163</v>
      </c>
      <c r="D561" s="245" t="s">
        <v>163</v>
      </c>
      <c r="E561" s="246" t="s">
        <v>726</v>
      </c>
      <c r="F561" s="460" t="s">
        <v>727</v>
      </c>
      <c r="G561" s="460"/>
      <c r="H561" s="460"/>
      <c r="I561" s="460"/>
      <c r="J561" s="247" t="s">
        <v>227</v>
      </c>
      <c r="K561" s="248">
        <v>1636.23</v>
      </c>
      <c r="L561" s="461"/>
      <c r="M561" s="461"/>
      <c r="N561" s="462">
        <f>ROUND(L561*K561,2)</f>
        <v>0</v>
      </c>
      <c r="O561" s="462"/>
      <c r="P561" s="462"/>
      <c r="Q561" s="462"/>
      <c r="R561" s="315" t="s">
        <v>1422</v>
      </c>
      <c r="S561" s="177"/>
      <c r="U561" s="249" t="s">
        <v>5</v>
      </c>
      <c r="V561" s="250" t="s">
        <v>37</v>
      </c>
      <c r="W561" s="251">
        <v>0</v>
      </c>
      <c r="X561" s="251">
        <f>W561*K561</f>
        <v>0</v>
      </c>
      <c r="Y561" s="251">
        <v>0</v>
      </c>
      <c r="Z561" s="251">
        <f>Y561*K561</f>
        <v>0</v>
      </c>
      <c r="AA561" s="251">
        <v>0</v>
      </c>
      <c r="AB561" s="252">
        <f>AA561*K561</f>
        <v>0</v>
      </c>
      <c r="AS561" s="164" t="s">
        <v>198</v>
      </c>
      <c r="AU561" s="164" t="s">
        <v>163</v>
      </c>
      <c r="AV561" s="164" t="s">
        <v>112</v>
      </c>
      <c r="AZ561" s="164" t="s">
        <v>162</v>
      </c>
      <c r="BF561" s="253">
        <f>IF(V561="základní",N561,0)</f>
        <v>0</v>
      </c>
      <c r="BG561" s="253">
        <f>IF(V561="snížená",N561,0)</f>
        <v>0</v>
      </c>
      <c r="BH561" s="253">
        <f>IF(V561="zákl. přenesená",N561,0)</f>
        <v>0</v>
      </c>
      <c r="BI561" s="253">
        <f>IF(V561="sníž. přenesená",N561,0)</f>
        <v>0</v>
      </c>
      <c r="BJ561" s="253">
        <f>IF(V561="nulová",N561,0)</f>
        <v>0</v>
      </c>
      <c r="BK561" s="164" t="s">
        <v>78</v>
      </c>
      <c r="BL561" s="253">
        <f>ROUND(L561*K561,2)</f>
        <v>0</v>
      </c>
      <c r="BM561" s="164" t="s">
        <v>198</v>
      </c>
      <c r="BN561" s="164" t="s">
        <v>728</v>
      </c>
    </row>
    <row r="562" spans="2:66" s="259" customFormat="1" ht="16.5" customHeight="1" x14ac:dyDescent="0.35">
      <c r="B562" s="254"/>
      <c r="C562" s="412"/>
      <c r="D562" s="412"/>
      <c r="E562" s="256" t="s">
        <v>5</v>
      </c>
      <c r="F562" s="481" t="s">
        <v>729</v>
      </c>
      <c r="G562" s="482"/>
      <c r="H562" s="482"/>
      <c r="I562" s="482"/>
      <c r="J562" s="412"/>
      <c r="K562" s="257">
        <v>330.94</v>
      </c>
      <c r="L562" s="255"/>
      <c r="M562" s="255"/>
      <c r="N562" s="303"/>
      <c r="O562" s="303"/>
      <c r="P562" s="303"/>
      <c r="Q562" s="303"/>
      <c r="R562" s="303"/>
      <c r="S562" s="258"/>
      <c r="U562" s="260"/>
      <c r="V562" s="303"/>
      <c r="W562" s="303"/>
      <c r="X562" s="303"/>
      <c r="Y562" s="303"/>
      <c r="Z562" s="303"/>
      <c r="AA562" s="303"/>
      <c r="AB562" s="261"/>
      <c r="AU562" s="262" t="s">
        <v>169</v>
      </c>
      <c r="AV562" s="262" t="s">
        <v>112</v>
      </c>
      <c r="AW562" s="259" t="s">
        <v>112</v>
      </c>
      <c r="AX562" s="259" t="s">
        <v>30</v>
      </c>
      <c r="AY562" s="259" t="s">
        <v>72</v>
      </c>
      <c r="AZ562" s="262" t="s">
        <v>162</v>
      </c>
    </row>
    <row r="563" spans="2:66" s="259" customFormat="1" ht="16.5" customHeight="1" x14ac:dyDescent="0.35">
      <c r="B563" s="254"/>
      <c r="C563" s="412"/>
      <c r="D563" s="412"/>
      <c r="E563" s="256" t="s">
        <v>5</v>
      </c>
      <c r="F563" s="477" t="s">
        <v>730</v>
      </c>
      <c r="G563" s="478"/>
      <c r="H563" s="478"/>
      <c r="I563" s="478"/>
      <c r="J563" s="412"/>
      <c r="K563" s="257">
        <v>191.4</v>
      </c>
      <c r="L563" s="255"/>
      <c r="M563" s="255"/>
      <c r="N563" s="303"/>
      <c r="O563" s="303"/>
      <c r="P563" s="303"/>
      <c r="Q563" s="303"/>
      <c r="R563" s="303"/>
      <c r="S563" s="258"/>
      <c r="U563" s="260"/>
      <c r="V563" s="303"/>
      <c r="W563" s="303"/>
      <c r="X563" s="303"/>
      <c r="Y563" s="303"/>
      <c r="Z563" s="303"/>
      <c r="AA563" s="303"/>
      <c r="AB563" s="261"/>
      <c r="AU563" s="262" t="s">
        <v>169</v>
      </c>
      <c r="AV563" s="262" t="s">
        <v>112</v>
      </c>
      <c r="AW563" s="259" t="s">
        <v>112</v>
      </c>
      <c r="AX563" s="259" t="s">
        <v>30</v>
      </c>
      <c r="AY563" s="259" t="s">
        <v>72</v>
      </c>
      <c r="AZ563" s="262" t="s">
        <v>162</v>
      </c>
    </row>
    <row r="564" spans="2:66" s="259" customFormat="1" ht="16.5" customHeight="1" x14ac:dyDescent="0.35">
      <c r="B564" s="254"/>
      <c r="C564" s="412"/>
      <c r="D564" s="412"/>
      <c r="E564" s="256" t="s">
        <v>5</v>
      </c>
      <c r="F564" s="477" t="s">
        <v>731</v>
      </c>
      <c r="G564" s="478"/>
      <c r="H564" s="478"/>
      <c r="I564" s="478"/>
      <c r="J564" s="412"/>
      <c r="K564" s="257">
        <v>104.74</v>
      </c>
      <c r="L564" s="255"/>
      <c r="M564" s="255"/>
      <c r="N564" s="303"/>
      <c r="O564" s="303"/>
      <c r="P564" s="303"/>
      <c r="Q564" s="303"/>
      <c r="R564" s="303"/>
      <c r="S564" s="258"/>
      <c r="U564" s="260"/>
      <c r="V564" s="303"/>
      <c r="W564" s="303"/>
      <c r="X564" s="303"/>
      <c r="Y564" s="303"/>
      <c r="Z564" s="303"/>
      <c r="AA564" s="303"/>
      <c r="AB564" s="261"/>
      <c r="AU564" s="262" t="s">
        <v>169</v>
      </c>
      <c r="AV564" s="262" t="s">
        <v>112</v>
      </c>
      <c r="AW564" s="259" t="s">
        <v>112</v>
      </c>
      <c r="AX564" s="259" t="s">
        <v>30</v>
      </c>
      <c r="AY564" s="259" t="s">
        <v>72</v>
      </c>
      <c r="AZ564" s="262" t="s">
        <v>162</v>
      </c>
    </row>
    <row r="565" spans="2:66" s="259" customFormat="1" ht="16.5" customHeight="1" x14ac:dyDescent="0.35">
      <c r="B565" s="254"/>
      <c r="C565" s="412"/>
      <c r="D565" s="412"/>
      <c r="E565" s="256" t="s">
        <v>5</v>
      </c>
      <c r="F565" s="477" t="s">
        <v>732</v>
      </c>
      <c r="G565" s="478"/>
      <c r="H565" s="478"/>
      <c r="I565" s="478"/>
      <c r="J565" s="412"/>
      <c r="K565" s="257">
        <v>330</v>
      </c>
      <c r="L565" s="255"/>
      <c r="M565" s="255"/>
      <c r="N565" s="303"/>
      <c r="O565" s="303"/>
      <c r="P565" s="303"/>
      <c r="Q565" s="303"/>
      <c r="R565" s="303"/>
      <c r="S565" s="258"/>
      <c r="U565" s="260"/>
      <c r="V565" s="303"/>
      <c r="W565" s="303"/>
      <c r="X565" s="303"/>
      <c r="Y565" s="303"/>
      <c r="Z565" s="303"/>
      <c r="AA565" s="303"/>
      <c r="AB565" s="261"/>
      <c r="AU565" s="262" t="s">
        <v>169</v>
      </c>
      <c r="AV565" s="262" t="s">
        <v>112</v>
      </c>
      <c r="AW565" s="259" t="s">
        <v>112</v>
      </c>
      <c r="AX565" s="259" t="s">
        <v>30</v>
      </c>
      <c r="AY565" s="259" t="s">
        <v>72</v>
      </c>
      <c r="AZ565" s="262" t="s">
        <v>162</v>
      </c>
    </row>
    <row r="566" spans="2:66" s="259" customFormat="1" ht="16.5" customHeight="1" x14ac:dyDescent="0.35">
      <c r="B566" s="254"/>
      <c r="C566" s="412"/>
      <c r="D566" s="412"/>
      <c r="E566" s="256" t="s">
        <v>5</v>
      </c>
      <c r="F566" s="477" t="s">
        <v>733</v>
      </c>
      <c r="G566" s="478"/>
      <c r="H566" s="478"/>
      <c r="I566" s="478"/>
      <c r="J566" s="412"/>
      <c r="K566" s="257">
        <v>607</v>
      </c>
      <c r="L566" s="255"/>
      <c r="M566" s="255"/>
      <c r="N566" s="303"/>
      <c r="O566" s="303"/>
      <c r="P566" s="303"/>
      <c r="Q566" s="303"/>
      <c r="R566" s="303"/>
      <c r="S566" s="258"/>
      <c r="U566" s="260"/>
      <c r="V566" s="303"/>
      <c r="W566" s="303"/>
      <c r="X566" s="303"/>
      <c r="Y566" s="303"/>
      <c r="Z566" s="303"/>
      <c r="AA566" s="303"/>
      <c r="AB566" s="261"/>
      <c r="AU566" s="262" t="s">
        <v>169</v>
      </c>
      <c r="AV566" s="262" t="s">
        <v>112</v>
      </c>
      <c r="AW566" s="259" t="s">
        <v>112</v>
      </c>
      <c r="AX566" s="259" t="s">
        <v>30</v>
      </c>
      <c r="AY566" s="259" t="s">
        <v>72</v>
      </c>
      <c r="AZ566" s="262" t="s">
        <v>162</v>
      </c>
    </row>
    <row r="567" spans="2:66" s="259" customFormat="1" ht="16.5" customHeight="1" x14ac:dyDescent="0.35">
      <c r="B567" s="254"/>
      <c r="C567" s="412"/>
      <c r="D567" s="412"/>
      <c r="E567" s="256" t="s">
        <v>5</v>
      </c>
      <c r="F567" s="477" t="s">
        <v>734</v>
      </c>
      <c r="G567" s="478"/>
      <c r="H567" s="478"/>
      <c r="I567" s="478"/>
      <c r="J567" s="412"/>
      <c r="K567" s="257">
        <v>228</v>
      </c>
      <c r="L567" s="255"/>
      <c r="M567" s="255"/>
      <c r="N567" s="303"/>
      <c r="O567" s="303"/>
      <c r="P567" s="303"/>
      <c r="Q567" s="303"/>
      <c r="R567" s="303"/>
      <c r="S567" s="258"/>
      <c r="U567" s="260"/>
      <c r="V567" s="303"/>
      <c r="W567" s="303"/>
      <c r="X567" s="303"/>
      <c r="Y567" s="303"/>
      <c r="Z567" s="303"/>
      <c r="AA567" s="303"/>
      <c r="AB567" s="261"/>
      <c r="AU567" s="262" t="s">
        <v>169</v>
      </c>
      <c r="AV567" s="262" t="s">
        <v>112</v>
      </c>
      <c r="AW567" s="259" t="s">
        <v>112</v>
      </c>
      <c r="AX567" s="259" t="s">
        <v>30</v>
      </c>
      <c r="AY567" s="259" t="s">
        <v>72</v>
      </c>
      <c r="AZ567" s="262" t="s">
        <v>162</v>
      </c>
    </row>
    <row r="568" spans="2:66" s="259" customFormat="1" ht="16.5" customHeight="1" x14ac:dyDescent="0.35">
      <c r="B568" s="254"/>
      <c r="C568" s="412"/>
      <c r="D568" s="412"/>
      <c r="E568" s="256" t="s">
        <v>5</v>
      </c>
      <c r="F568" s="477" t="s">
        <v>735</v>
      </c>
      <c r="G568" s="478"/>
      <c r="H568" s="478"/>
      <c r="I568" s="478"/>
      <c r="J568" s="412"/>
      <c r="K568" s="257">
        <v>-155.85</v>
      </c>
      <c r="L568" s="255"/>
      <c r="M568" s="255"/>
      <c r="N568" s="303"/>
      <c r="O568" s="303"/>
      <c r="P568" s="303"/>
      <c r="Q568" s="303"/>
      <c r="R568" s="303"/>
      <c r="S568" s="258"/>
      <c r="U568" s="260"/>
      <c r="V568" s="303"/>
      <c r="W568" s="303"/>
      <c r="X568" s="303"/>
      <c r="Y568" s="303"/>
      <c r="Z568" s="303"/>
      <c r="AA568" s="303"/>
      <c r="AB568" s="261"/>
      <c r="AU568" s="262" t="s">
        <v>169</v>
      </c>
      <c r="AV568" s="262" t="s">
        <v>112</v>
      </c>
      <c r="AW568" s="259" t="s">
        <v>112</v>
      </c>
      <c r="AX568" s="259" t="s">
        <v>30</v>
      </c>
      <c r="AY568" s="259" t="s">
        <v>72</v>
      </c>
      <c r="AZ568" s="262" t="s">
        <v>162</v>
      </c>
    </row>
    <row r="569" spans="2:66" s="268" customFormat="1" ht="16.5" customHeight="1" x14ac:dyDescent="0.35">
      <c r="B569" s="263"/>
      <c r="C569" s="413"/>
      <c r="D569" s="413"/>
      <c r="E569" s="265" t="s">
        <v>5</v>
      </c>
      <c r="F569" s="479" t="s">
        <v>170</v>
      </c>
      <c r="G569" s="480"/>
      <c r="H569" s="480"/>
      <c r="I569" s="480"/>
      <c r="J569" s="413"/>
      <c r="K569" s="266">
        <v>1636.23</v>
      </c>
      <c r="L569" s="264"/>
      <c r="M569" s="264"/>
      <c r="N569" s="304"/>
      <c r="O569" s="304"/>
      <c r="P569" s="304"/>
      <c r="Q569" s="304"/>
      <c r="R569" s="304"/>
      <c r="S569" s="267"/>
      <c r="U569" s="269"/>
      <c r="V569" s="304"/>
      <c r="W569" s="304"/>
      <c r="X569" s="304"/>
      <c r="Y569" s="304"/>
      <c r="Z569" s="304"/>
      <c r="AA569" s="304"/>
      <c r="AB569" s="270"/>
      <c r="AU569" s="271" t="s">
        <v>169</v>
      </c>
      <c r="AV569" s="271" t="s">
        <v>112</v>
      </c>
      <c r="AW569" s="268" t="s">
        <v>167</v>
      </c>
      <c r="AX569" s="268" t="s">
        <v>30</v>
      </c>
      <c r="AY569" s="268" t="s">
        <v>78</v>
      </c>
      <c r="AZ569" s="271" t="s">
        <v>162</v>
      </c>
    </row>
    <row r="570" spans="2:66" s="173" customFormat="1" ht="38.25" customHeight="1" x14ac:dyDescent="0.35">
      <c r="B570" s="174"/>
      <c r="C570" s="245">
        <f>C561+1</f>
        <v>164</v>
      </c>
      <c r="D570" s="245" t="s">
        <v>163</v>
      </c>
      <c r="E570" s="246" t="s">
        <v>736</v>
      </c>
      <c r="F570" s="460" t="s">
        <v>737</v>
      </c>
      <c r="G570" s="460"/>
      <c r="H570" s="460"/>
      <c r="I570" s="460"/>
      <c r="J570" s="247" t="s">
        <v>227</v>
      </c>
      <c r="K570" s="248">
        <v>63.87</v>
      </c>
      <c r="L570" s="461"/>
      <c r="M570" s="461"/>
      <c r="N570" s="462">
        <f>ROUND(L570*K570,2)</f>
        <v>0</v>
      </c>
      <c r="O570" s="462"/>
      <c r="P570" s="462"/>
      <c r="Q570" s="462"/>
      <c r="R570" s="313" t="s">
        <v>1418</v>
      </c>
      <c r="S570" s="177"/>
      <c r="U570" s="249" t="s">
        <v>5</v>
      </c>
      <c r="V570" s="250" t="s">
        <v>37</v>
      </c>
      <c r="W570" s="251">
        <v>0</v>
      </c>
      <c r="X570" s="251">
        <f>W570*K570</f>
        <v>0</v>
      </c>
      <c r="Y570" s="251">
        <v>0</v>
      </c>
      <c r="Z570" s="251">
        <f>Y570*K570</f>
        <v>0</v>
      </c>
      <c r="AA570" s="251">
        <v>0</v>
      </c>
      <c r="AB570" s="252">
        <f>AA570*K570</f>
        <v>0</v>
      </c>
      <c r="AS570" s="164" t="s">
        <v>198</v>
      </c>
      <c r="AU570" s="164" t="s">
        <v>163</v>
      </c>
      <c r="AV570" s="164" t="s">
        <v>112</v>
      </c>
      <c r="AZ570" s="164" t="s">
        <v>162</v>
      </c>
      <c r="BF570" s="253">
        <f>IF(V570="základní",N570,0)</f>
        <v>0</v>
      </c>
      <c r="BG570" s="253">
        <f>IF(V570="snížená",N570,0)</f>
        <v>0</v>
      </c>
      <c r="BH570" s="253">
        <f>IF(V570="zákl. přenesená",N570,0)</f>
        <v>0</v>
      </c>
      <c r="BI570" s="253">
        <f>IF(V570="sníž. přenesená",N570,0)</f>
        <v>0</v>
      </c>
      <c r="BJ570" s="253">
        <f>IF(V570="nulová",N570,0)</f>
        <v>0</v>
      </c>
      <c r="BK570" s="164" t="s">
        <v>78</v>
      </c>
      <c r="BL570" s="253">
        <f>ROUND(L570*K570,2)</f>
        <v>0</v>
      </c>
      <c r="BM570" s="164" t="s">
        <v>198</v>
      </c>
      <c r="BN570" s="164" t="s">
        <v>738</v>
      </c>
    </row>
    <row r="571" spans="2:66" s="275" customFormat="1" ht="16.5" customHeight="1" x14ac:dyDescent="0.35">
      <c r="B571" s="272"/>
      <c r="C571" s="414"/>
      <c r="D571" s="414"/>
      <c r="E571" s="415" t="s">
        <v>5</v>
      </c>
      <c r="F571" s="491" t="s">
        <v>739</v>
      </c>
      <c r="G571" s="492"/>
      <c r="H571" s="492"/>
      <c r="I571" s="492"/>
      <c r="J571" s="414"/>
      <c r="K571" s="415" t="s">
        <v>5</v>
      </c>
      <c r="L571" s="273"/>
      <c r="M571" s="273"/>
      <c r="N571" s="306"/>
      <c r="O571" s="306"/>
      <c r="P571" s="306"/>
      <c r="Q571" s="306"/>
      <c r="R571" s="306"/>
      <c r="S571" s="274"/>
      <c r="U571" s="276"/>
      <c r="V571" s="306"/>
      <c r="W571" s="306"/>
      <c r="X571" s="306"/>
      <c r="Y571" s="306"/>
      <c r="Z571" s="306"/>
      <c r="AA571" s="306"/>
      <c r="AB571" s="277"/>
      <c r="AU571" s="278" t="s">
        <v>169</v>
      </c>
      <c r="AV571" s="278" t="s">
        <v>112</v>
      </c>
      <c r="AW571" s="275" t="s">
        <v>78</v>
      </c>
      <c r="AX571" s="275" t="s">
        <v>30</v>
      </c>
      <c r="AY571" s="275" t="s">
        <v>72</v>
      </c>
      <c r="AZ571" s="278" t="s">
        <v>162</v>
      </c>
    </row>
    <row r="572" spans="2:66" s="259" customFormat="1" ht="25.5" customHeight="1" x14ac:dyDescent="0.35">
      <c r="B572" s="254"/>
      <c r="C572" s="412"/>
      <c r="D572" s="412"/>
      <c r="E572" s="256" t="s">
        <v>5</v>
      </c>
      <c r="F572" s="477" t="s">
        <v>740</v>
      </c>
      <c r="G572" s="478"/>
      <c r="H572" s="478"/>
      <c r="I572" s="478"/>
      <c r="J572" s="412"/>
      <c r="K572" s="257">
        <v>63.87</v>
      </c>
      <c r="L572" s="255"/>
      <c r="M572" s="255"/>
      <c r="N572" s="303"/>
      <c r="O572" s="303"/>
      <c r="P572" s="303"/>
      <c r="Q572" s="303"/>
      <c r="R572" s="303"/>
      <c r="S572" s="258"/>
      <c r="U572" s="260"/>
      <c r="V572" s="303"/>
      <c r="W572" s="303"/>
      <c r="X572" s="303"/>
      <c r="Y572" s="303"/>
      <c r="Z572" s="303"/>
      <c r="AA572" s="303"/>
      <c r="AB572" s="261"/>
      <c r="AU572" s="262" t="s">
        <v>169</v>
      </c>
      <c r="AV572" s="262" t="s">
        <v>112</v>
      </c>
      <c r="AW572" s="259" t="s">
        <v>112</v>
      </c>
      <c r="AX572" s="259" t="s">
        <v>30</v>
      </c>
      <c r="AY572" s="259" t="s">
        <v>72</v>
      </c>
      <c r="AZ572" s="262" t="s">
        <v>162</v>
      </c>
    </row>
    <row r="573" spans="2:66" s="268" customFormat="1" ht="16.5" customHeight="1" x14ac:dyDescent="0.35">
      <c r="B573" s="263"/>
      <c r="C573" s="413"/>
      <c r="D573" s="413"/>
      <c r="E573" s="265" t="s">
        <v>5</v>
      </c>
      <c r="F573" s="479" t="s">
        <v>170</v>
      </c>
      <c r="G573" s="480"/>
      <c r="H573" s="480"/>
      <c r="I573" s="480"/>
      <c r="J573" s="413"/>
      <c r="K573" s="266">
        <v>63.87</v>
      </c>
      <c r="L573" s="264"/>
      <c r="M573" s="264"/>
      <c r="N573" s="304"/>
      <c r="O573" s="304"/>
      <c r="P573" s="304"/>
      <c r="Q573" s="304"/>
      <c r="R573" s="304"/>
      <c r="S573" s="267"/>
      <c r="U573" s="269"/>
      <c r="V573" s="304"/>
      <c r="W573" s="304"/>
      <c r="X573" s="304"/>
      <c r="Y573" s="304"/>
      <c r="Z573" s="304"/>
      <c r="AA573" s="304"/>
      <c r="AB573" s="270"/>
      <c r="AU573" s="271" t="s">
        <v>169</v>
      </c>
      <c r="AV573" s="271" t="s">
        <v>112</v>
      </c>
      <c r="AW573" s="268" t="s">
        <v>167</v>
      </c>
      <c r="AX573" s="268" t="s">
        <v>30</v>
      </c>
      <c r="AY573" s="268" t="s">
        <v>78</v>
      </c>
      <c r="AZ573" s="271" t="s">
        <v>162</v>
      </c>
    </row>
    <row r="574" spans="2:66" s="173" customFormat="1" ht="38.25" customHeight="1" x14ac:dyDescent="0.35">
      <c r="B574" s="174"/>
      <c r="C574" s="245">
        <f>C570+1</f>
        <v>165</v>
      </c>
      <c r="D574" s="245" t="s">
        <v>163</v>
      </c>
      <c r="E574" s="246" t="s">
        <v>741</v>
      </c>
      <c r="F574" s="460" t="s">
        <v>742</v>
      </c>
      <c r="G574" s="460"/>
      <c r="H574" s="460"/>
      <c r="I574" s="460"/>
      <c r="J574" s="247" t="s">
        <v>227</v>
      </c>
      <c r="K574" s="248">
        <v>71.650000000000006</v>
      </c>
      <c r="L574" s="461"/>
      <c r="M574" s="461"/>
      <c r="N574" s="462">
        <f>ROUND(L574*K574,2)</f>
        <v>0</v>
      </c>
      <c r="O574" s="462"/>
      <c r="P574" s="462"/>
      <c r="Q574" s="462"/>
      <c r="R574" s="313" t="s">
        <v>1418</v>
      </c>
      <c r="S574" s="177"/>
      <c r="U574" s="249" t="s">
        <v>5</v>
      </c>
      <c r="V574" s="250" t="s">
        <v>37</v>
      </c>
      <c r="W574" s="251">
        <v>0</v>
      </c>
      <c r="X574" s="251">
        <f>W574*K574</f>
        <v>0</v>
      </c>
      <c r="Y574" s="251">
        <v>0</v>
      </c>
      <c r="Z574" s="251">
        <f>Y574*K574</f>
        <v>0</v>
      </c>
      <c r="AA574" s="251">
        <v>0</v>
      </c>
      <c r="AB574" s="252">
        <f>AA574*K574</f>
        <v>0</v>
      </c>
      <c r="AS574" s="164" t="s">
        <v>198</v>
      </c>
      <c r="AU574" s="164" t="s">
        <v>163</v>
      </c>
      <c r="AV574" s="164" t="s">
        <v>112</v>
      </c>
      <c r="AZ574" s="164" t="s">
        <v>162</v>
      </c>
      <c r="BF574" s="253">
        <f>IF(V574="základní",N574,0)</f>
        <v>0</v>
      </c>
      <c r="BG574" s="253">
        <f>IF(V574="snížená",N574,0)</f>
        <v>0</v>
      </c>
      <c r="BH574" s="253">
        <f>IF(V574="zákl. přenesená",N574,0)</f>
        <v>0</v>
      </c>
      <c r="BI574" s="253">
        <f>IF(V574="sníž. přenesená",N574,0)</f>
        <v>0</v>
      </c>
      <c r="BJ574" s="253">
        <f>IF(V574="nulová",N574,0)</f>
        <v>0</v>
      </c>
      <c r="BK574" s="164" t="s">
        <v>78</v>
      </c>
      <c r="BL574" s="253">
        <f>ROUND(L574*K574,2)</f>
        <v>0</v>
      </c>
      <c r="BM574" s="164" t="s">
        <v>198</v>
      </c>
      <c r="BN574" s="164" t="s">
        <v>743</v>
      </c>
    </row>
    <row r="575" spans="2:66" s="275" customFormat="1" ht="16.5" customHeight="1" x14ac:dyDescent="0.35">
      <c r="B575" s="272"/>
      <c r="C575" s="414"/>
      <c r="D575" s="414"/>
      <c r="E575" s="415" t="s">
        <v>5</v>
      </c>
      <c r="F575" s="491" t="s">
        <v>744</v>
      </c>
      <c r="G575" s="492"/>
      <c r="H575" s="492"/>
      <c r="I575" s="492"/>
      <c r="J575" s="414"/>
      <c r="K575" s="415" t="s">
        <v>5</v>
      </c>
      <c r="L575" s="273"/>
      <c r="M575" s="273"/>
      <c r="N575" s="306"/>
      <c r="O575" s="306"/>
      <c r="P575" s="306"/>
      <c r="Q575" s="306"/>
      <c r="R575" s="306"/>
      <c r="S575" s="274"/>
      <c r="U575" s="276"/>
      <c r="V575" s="306"/>
      <c r="W575" s="306"/>
      <c r="X575" s="306"/>
      <c r="Y575" s="306"/>
      <c r="Z575" s="306"/>
      <c r="AA575" s="306"/>
      <c r="AB575" s="277"/>
      <c r="AU575" s="278" t="s">
        <v>169</v>
      </c>
      <c r="AV575" s="278" t="s">
        <v>112</v>
      </c>
      <c r="AW575" s="275" t="s">
        <v>78</v>
      </c>
      <c r="AX575" s="275" t="s">
        <v>30</v>
      </c>
      <c r="AY575" s="275" t="s">
        <v>72</v>
      </c>
      <c r="AZ575" s="278" t="s">
        <v>162</v>
      </c>
    </row>
    <row r="576" spans="2:66" s="259" customFormat="1" ht="38.25" customHeight="1" x14ac:dyDescent="0.35">
      <c r="B576" s="254"/>
      <c r="C576" s="412"/>
      <c r="D576" s="412"/>
      <c r="E576" s="256" t="s">
        <v>5</v>
      </c>
      <c r="F576" s="477" t="s">
        <v>745</v>
      </c>
      <c r="G576" s="478"/>
      <c r="H576" s="478"/>
      <c r="I576" s="478"/>
      <c r="J576" s="412"/>
      <c r="K576" s="257">
        <v>71.650000000000006</v>
      </c>
      <c r="L576" s="255"/>
      <c r="M576" s="255"/>
      <c r="N576" s="303"/>
      <c r="O576" s="303"/>
      <c r="P576" s="303"/>
      <c r="Q576" s="303"/>
      <c r="R576" s="303"/>
      <c r="S576" s="258"/>
      <c r="U576" s="260"/>
      <c r="V576" s="303"/>
      <c r="W576" s="303"/>
      <c r="X576" s="303"/>
      <c r="Y576" s="303"/>
      <c r="Z576" s="303"/>
      <c r="AA576" s="303"/>
      <c r="AB576" s="261"/>
      <c r="AU576" s="262" t="s">
        <v>169</v>
      </c>
      <c r="AV576" s="262" t="s">
        <v>112</v>
      </c>
      <c r="AW576" s="259" t="s">
        <v>112</v>
      </c>
      <c r="AX576" s="259" t="s">
        <v>30</v>
      </c>
      <c r="AY576" s="259" t="s">
        <v>72</v>
      </c>
      <c r="AZ576" s="262" t="s">
        <v>162</v>
      </c>
    </row>
    <row r="577" spans="2:66" s="268" customFormat="1" ht="16.5" customHeight="1" x14ac:dyDescent="0.35">
      <c r="B577" s="263"/>
      <c r="C577" s="413"/>
      <c r="D577" s="413"/>
      <c r="E577" s="265" t="s">
        <v>5</v>
      </c>
      <c r="F577" s="479" t="s">
        <v>170</v>
      </c>
      <c r="G577" s="480"/>
      <c r="H577" s="480"/>
      <c r="I577" s="480"/>
      <c r="J577" s="413"/>
      <c r="K577" s="266">
        <v>71.650000000000006</v>
      </c>
      <c r="L577" s="264"/>
      <c r="M577" s="264"/>
      <c r="N577" s="304"/>
      <c r="O577" s="304"/>
      <c r="P577" s="304"/>
      <c r="Q577" s="304"/>
      <c r="R577" s="304"/>
      <c r="S577" s="267"/>
      <c r="U577" s="269"/>
      <c r="V577" s="304"/>
      <c r="W577" s="304"/>
      <c r="X577" s="304"/>
      <c r="Y577" s="304"/>
      <c r="Z577" s="304"/>
      <c r="AA577" s="304"/>
      <c r="AB577" s="270"/>
      <c r="AU577" s="271" t="s">
        <v>169</v>
      </c>
      <c r="AV577" s="271" t="s">
        <v>112</v>
      </c>
      <c r="AW577" s="268" t="s">
        <v>167</v>
      </c>
      <c r="AX577" s="268" t="s">
        <v>30</v>
      </c>
      <c r="AY577" s="268" t="s">
        <v>78</v>
      </c>
      <c r="AZ577" s="271" t="s">
        <v>162</v>
      </c>
    </row>
    <row r="578" spans="2:66" s="173" customFormat="1" ht="25.5" customHeight="1" x14ac:dyDescent="0.35">
      <c r="B578" s="174"/>
      <c r="C578" s="245">
        <f>C574+1</f>
        <v>166</v>
      </c>
      <c r="D578" s="245" t="s">
        <v>163</v>
      </c>
      <c r="E578" s="246" t="s">
        <v>746</v>
      </c>
      <c r="F578" s="460" t="s">
        <v>747</v>
      </c>
      <c r="G578" s="460"/>
      <c r="H578" s="460"/>
      <c r="I578" s="460"/>
      <c r="J578" s="247" t="s">
        <v>227</v>
      </c>
      <c r="K578" s="248">
        <v>135.52000000000001</v>
      </c>
      <c r="L578" s="461"/>
      <c r="M578" s="461"/>
      <c r="N578" s="462">
        <f>ROUND(L578*K578,2)</f>
        <v>0</v>
      </c>
      <c r="O578" s="462"/>
      <c r="P578" s="462"/>
      <c r="Q578" s="462"/>
      <c r="R578" s="313" t="s">
        <v>1418</v>
      </c>
      <c r="S578" s="177"/>
      <c r="U578" s="249" t="s">
        <v>5</v>
      </c>
      <c r="V578" s="250" t="s">
        <v>37</v>
      </c>
      <c r="W578" s="251">
        <v>0</v>
      </c>
      <c r="X578" s="251">
        <f>W578*K578</f>
        <v>0</v>
      </c>
      <c r="Y578" s="251">
        <v>0</v>
      </c>
      <c r="Z578" s="251">
        <f>Y578*K578</f>
        <v>0</v>
      </c>
      <c r="AA578" s="251">
        <v>0</v>
      </c>
      <c r="AB578" s="252">
        <f>AA578*K578</f>
        <v>0</v>
      </c>
      <c r="AS578" s="164" t="s">
        <v>198</v>
      </c>
      <c r="AU578" s="164" t="s">
        <v>163</v>
      </c>
      <c r="AV578" s="164" t="s">
        <v>112</v>
      </c>
      <c r="AZ578" s="164" t="s">
        <v>162</v>
      </c>
      <c r="BF578" s="253">
        <f>IF(V578="základní",N578,0)</f>
        <v>0</v>
      </c>
      <c r="BG578" s="253">
        <f>IF(V578="snížená",N578,0)</f>
        <v>0</v>
      </c>
      <c r="BH578" s="253">
        <f>IF(V578="zákl. přenesená",N578,0)</f>
        <v>0</v>
      </c>
      <c r="BI578" s="253">
        <f>IF(V578="sníž. přenesená",N578,0)</f>
        <v>0</v>
      </c>
      <c r="BJ578" s="253">
        <f>IF(V578="nulová",N578,0)</f>
        <v>0</v>
      </c>
      <c r="BK578" s="164" t="s">
        <v>78</v>
      </c>
      <c r="BL578" s="253">
        <f>ROUND(L578*K578,2)</f>
        <v>0</v>
      </c>
      <c r="BM578" s="164" t="s">
        <v>198</v>
      </c>
      <c r="BN578" s="164" t="s">
        <v>748</v>
      </c>
    </row>
    <row r="579" spans="2:66" s="259" customFormat="1" ht="16.5" customHeight="1" x14ac:dyDescent="0.35">
      <c r="B579" s="254"/>
      <c r="C579" s="412"/>
      <c r="D579" s="412"/>
      <c r="E579" s="256" t="s">
        <v>5</v>
      </c>
      <c r="F579" s="481" t="s">
        <v>749</v>
      </c>
      <c r="G579" s="482"/>
      <c r="H579" s="482"/>
      <c r="I579" s="482"/>
      <c r="J579" s="412"/>
      <c r="K579" s="257">
        <v>135.52000000000001</v>
      </c>
      <c r="L579" s="255"/>
      <c r="M579" s="255"/>
      <c r="N579" s="303"/>
      <c r="O579" s="303"/>
      <c r="P579" s="303"/>
      <c r="Q579" s="303"/>
      <c r="R579" s="303"/>
      <c r="S579" s="258"/>
      <c r="U579" s="260"/>
      <c r="V579" s="303"/>
      <c r="W579" s="303"/>
      <c r="X579" s="303"/>
      <c r="Y579" s="303"/>
      <c r="Z579" s="303"/>
      <c r="AA579" s="303"/>
      <c r="AB579" s="261"/>
      <c r="AU579" s="262" t="s">
        <v>169</v>
      </c>
      <c r="AV579" s="262" t="s">
        <v>112</v>
      </c>
      <c r="AW579" s="259" t="s">
        <v>112</v>
      </c>
      <c r="AX579" s="259" t="s">
        <v>30</v>
      </c>
      <c r="AY579" s="259" t="s">
        <v>72</v>
      </c>
      <c r="AZ579" s="262" t="s">
        <v>162</v>
      </c>
    </row>
    <row r="580" spans="2:66" s="268" customFormat="1" ht="16.5" customHeight="1" x14ac:dyDescent="0.35">
      <c r="B580" s="263"/>
      <c r="C580" s="413"/>
      <c r="D580" s="413"/>
      <c r="E580" s="265" t="s">
        <v>5</v>
      </c>
      <c r="F580" s="479" t="s">
        <v>170</v>
      </c>
      <c r="G580" s="480"/>
      <c r="H580" s="480"/>
      <c r="I580" s="480"/>
      <c r="J580" s="413"/>
      <c r="K580" s="266">
        <v>135.52000000000001</v>
      </c>
      <c r="L580" s="264"/>
      <c r="M580" s="264"/>
      <c r="N580" s="304"/>
      <c r="O580" s="304"/>
      <c r="P580" s="304"/>
      <c r="Q580" s="304"/>
      <c r="R580" s="304"/>
      <c r="S580" s="267"/>
      <c r="U580" s="269"/>
      <c r="V580" s="304"/>
      <c r="W580" s="304"/>
      <c r="X580" s="304"/>
      <c r="Y580" s="304"/>
      <c r="Z580" s="304"/>
      <c r="AA580" s="304"/>
      <c r="AB580" s="270"/>
      <c r="AU580" s="271" t="s">
        <v>169</v>
      </c>
      <c r="AV580" s="271" t="s">
        <v>112</v>
      </c>
      <c r="AW580" s="268" t="s">
        <v>167</v>
      </c>
      <c r="AX580" s="268" t="s">
        <v>30</v>
      </c>
      <c r="AY580" s="268" t="s">
        <v>78</v>
      </c>
      <c r="AZ580" s="271" t="s">
        <v>162</v>
      </c>
    </row>
    <row r="581" spans="2:66" s="173" customFormat="1" ht="25.5" customHeight="1" x14ac:dyDescent="0.35">
      <c r="B581" s="174"/>
      <c r="C581" s="245">
        <f>C578+1</f>
        <v>167</v>
      </c>
      <c r="D581" s="245" t="s">
        <v>163</v>
      </c>
      <c r="E581" s="246" t="s">
        <v>750</v>
      </c>
      <c r="F581" s="460" t="s">
        <v>751</v>
      </c>
      <c r="G581" s="460"/>
      <c r="H581" s="460"/>
      <c r="I581" s="460"/>
      <c r="J581" s="247" t="s">
        <v>227</v>
      </c>
      <c r="K581" s="248">
        <v>39.85</v>
      </c>
      <c r="L581" s="461"/>
      <c r="M581" s="461"/>
      <c r="N581" s="462">
        <f>ROUND(L581*K581,2)</f>
        <v>0</v>
      </c>
      <c r="O581" s="462"/>
      <c r="P581" s="462"/>
      <c r="Q581" s="462"/>
      <c r="R581" s="313" t="s">
        <v>1418</v>
      </c>
      <c r="S581" s="177"/>
      <c r="U581" s="249" t="s">
        <v>5</v>
      </c>
      <c r="V581" s="250" t="s">
        <v>37</v>
      </c>
      <c r="W581" s="251">
        <v>0</v>
      </c>
      <c r="X581" s="251">
        <f>W581*K581</f>
        <v>0</v>
      </c>
      <c r="Y581" s="251">
        <v>0</v>
      </c>
      <c r="Z581" s="251">
        <f>Y581*K581</f>
        <v>0</v>
      </c>
      <c r="AA581" s="251">
        <v>0</v>
      </c>
      <c r="AB581" s="252">
        <f>AA581*K581</f>
        <v>0</v>
      </c>
      <c r="AS581" s="164" t="s">
        <v>198</v>
      </c>
      <c r="AU581" s="164" t="s">
        <v>163</v>
      </c>
      <c r="AV581" s="164" t="s">
        <v>112</v>
      </c>
      <c r="AZ581" s="164" t="s">
        <v>162</v>
      </c>
      <c r="BF581" s="253">
        <f>IF(V581="základní",N581,0)</f>
        <v>0</v>
      </c>
      <c r="BG581" s="253">
        <f>IF(V581="snížená",N581,0)</f>
        <v>0</v>
      </c>
      <c r="BH581" s="253">
        <f>IF(V581="zákl. přenesená",N581,0)</f>
        <v>0</v>
      </c>
      <c r="BI581" s="253">
        <f>IF(V581="sníž. přenesená",N581,0)</f>
        <v>0</v>
      </c>
      <c r="BJ581" s="253">
        <f>IF(V581="nulová",N581,0)</f>
        <v>0</v>
      </c>
      <c r="BK581" s="164" t="s">
        <v>78</v>
      </c>
      <c r="BL581" s="253">
        <f>ROUND(L581*K581,2)</f>
        <v>0</v>
      </c>
      <c r="BM581" s="164" t="s">
        <v>198</v>
      </c>
      <c r="BN581" s="164" t="s">
        <v>752</v>
      </c>
    </row>
    <row r="582" spans="2:66" s="275" customFormat="1" ht="16.5" customHeight="1" x14ac:dyDescent="0.35">
      <c r="B582" s="272"/>
      <c r="C582" s="414"/>
      <c r="D582" s="414"/>
      <c r="E582" s="415" t="s">
        <v>5</v>
      </c>
      <c r="F582" s="491" t="s">
        <v>739</v>
      </c>
      <c r="G582" s="492"/>
      <c r="H582" s="492"/>
      <c r="I582" s="492"/>
      <c r="J582" s="414"/>
      <c r="K582" s="415" t="s">
        <v>5</v>
      </c>
      <c r="L582" s="273"/>
      <c r="M582" s="273"/>
      <c r="N582" s="306"/>
      <c r="O582" s="306"/>
      <c r="P582" s="306"/>
      <c r="Q582" s="306"/>
      <c r="R582" s="306"/>
      <c r="S582" s="274"/>
      <c r="U582" s="276"/>
      <c r="V582" s="306"/>
      <c r="W582" s="306"/>
      <c r="X582" s="306"/>
      <c r="Y582" s="306"/>
      <c r="Z582" s="306"/>
      <c r="AA582" s="306"/>
      <c r="AB582" s="277"/>
      <c r="AU582" s="278" t="s">
        <v>169</v>
      </c>
      <c r="AV582" s="278" t="s">
        <v>112</v>
      </c>
      <c r="AW582" s="275" t="s">
        <v>78</v>
      </c>
      <c r="AX582" s="275" t="s">
        <v>30</v>
      </c>
      <c r="AY582" s="275" t="s">
        <v>72</v>
      </c>
      <c r="AZ582" s="278" t="s">
        <v>162</v>
      </c>
    </row>
    <row r="583" spans="2:66" s="259" customFormat="1" ht="16.5" customHeight="1" x14ac:dyDescent="0.35">
      <c r="B583" s="254"/>
      <c r="C583" s="412"/>
      <c r="D583" s="412"/>
      <c r="E583" s="256" t="s">
        <v>5</v>
      </c>
      <c r="F583" s="477" t="s">
        <v>753</v>
      </c>
      <c r="G583" s="478"/>
      <c r="H583" s="478"/>
      <c r="I583" s="478"/>
      <c r="J583" s="412"/>
      <c r="K583" s="257">
        <v>9.1</v>
      </c>
      <c r="L583" s="255"/>
      <c r="M583" s="255"/>
      <c r="N583" s="303"/>
      <c r="O583" s="303"/>
      <c r="P583" s="303"/>
      <c r="Q583" s="303"/>
      <c r="R583" s="303"/>
      <c r="S583" s="258"/>
      <c r="U583" s="260"/>
      <c r="V583" s="303"/>
      <c r="W583" s="303"/>
      <c r="X583" s="303"/>
      <c r="Y583" s="303"/>
      <c r="Z583" s="303"/>
      <c r="AA583" s="303"/>
      <c r="AB583" s="261"/>
      <c r="AU583" s="262" t="s">
        <v>169</v>
      </c>
      <c r="AV583" s="262" t="s">
        <v>112</v>
      </c>
      <c r="AW583" s="259" t="s">
        <v>112</v>
      </c>
      <c r="AX583" s="259" t="s">
        <v>30</v>
      </c>
      <c r="AY583" s="259" t="s">
        <v>72</v>
      </c>
      <c r="AZ583" s="262" t="s">
        <v>162</v>
      </c>
    </row>
    <row r="584" spans="2:66" s="275" customFormat="1" ht="16.5" customHeight="1" x14ac:dyDescent="0.35">
      <c r="B584" s="272"/>
      <c r="C584" s="414"/>
      <c r="D584" s="414"/>
      <c r="E584" s="415" t="s">
        <v>5</v>
      </c>
      <c r="F584" s="493" t="s">
        <v>744</v>
      </c>
      <c r="G584" s="494"/>
      <c r="H584" s="494"/>
      <c r="I584" s="494"/>
      <c r="J584" s="414"/>
      <c r="K584" s="415" t="s">
        <v>5</v>
      </c>
      <c r="L584" s="273"/>
      <c r="M584" s="273"/>
      <c r="N584" s="306"/>
      <c r="O584" s="306"/>
      <c r="P584" s="306"/>
      <c r="Q584" s="306"/>
      <c r="R584" s="306"/>
      <c r="S584" s="274"/>
      <c r="U584" s="276"/>
      <c r="V584" s="306"/>
      <c r="W584" s="306"/>
      <c r="X584" s="306"/>
      <c r="Y584" s="306"/>
      <c r="Z584" s="306"/>
      <c r="AA584" s="306"/>
      <c r="AB584" s="277"/>
      <c r="AU584" s="278" t="s">
        <v>169</v>
      </c>
      <c r="AV584" s="278" t="s">
        <v>112</v>
      </c>
      <c r="AW584" s="275" t="s">
        <v>78</v>
      </c>
      <c r="AX584" s="275" t="s">
        <v>30</v>
      </c>
      <c r="AY584" s="275" t="s">
        <v>72</v>
      </c>
      <c r="AZ584" s="278" t="s">
        <v>162</v>
      </c>
    </row>
    <row r="585" spans="2:66" s="259" customFormat="1" ht="25.5" customHeight="1" x14ac:dyDescent="0.35">
      <c r="B585" s="254"/>
      <c r="C585" s="412"/>
      <c r="D585" s="412"/>
      <c r="E585" s="256" t="s">
        <v>5</v>
      </c>
      <c r="F585" s="477" t="s">
        <v>754</v>
      </c>
      <c r="G585" s="478"/>
      <c r="H585" s="478"/>
      <c r="I585" s="478"/>
      <c r="J585" s="412"/>
      <c r="K585" s="257">
        <v>30.75</v>
      </c>
      <c r="L585" s="255"/>
      <c r="M585" s="255"/>
      <c r="N585" s="303"/>
      <c r="O585" s="303"/>
      <c r="P585" s="303"/>
      <c r="Q585" s="303"/>
      <c r="R585" s="303"/>
      <c r="S585" s="258"/>
      <c r="U585" s="260"/>
      <c r="V585" s="303"/>
      <c r="W585" s="303"/>
      <c r="X585" s="303"/>
      <c r="Y585" s="303"/>
      <c r="Z585" s="303"/>
      <c r="AA585" s="303"/>
      <c r="AB585" s="261"/>
      <c r="AU585" s="262" t="s">
        <v>169</v>
      </c>
      <c r="AV585" s="262" t="s">
        <v>112</v>
      </c>
      <c r="AW585" s="259" t="s">
        <v>112</v>
      </c>
      <c r="AX585" s="259" t="s">
        <v>30</v>
      </c>
      <c r="AY585" s="259" t="s">
        <v>72</v>
      </c>
      <c r="AZ585" s="262" t="s">
        <v>162</v>
      </c>
    </row>
    <row r="586" spans="2:66" s="268" customFormat="1" ht="16.5" customHeight="1" x14ac:dyDescent="0.35">
      <c r="B586" s="263"/>
      <c r="C586" s="413"/>
      <c r="D586" s="413"/>
      <c r="E586" s="265" t="s">
        <v>5</v>
      </c>
      <c r="F586" s="479" t="s">
        <v>170</v>
      </c>
      <c r="G586" s="480"/>
      <c r="H586" s="480"/>
      <c r="I586" s="480"/>
      <c r="J586" s="413"/>
      <c r="K586" s="266">
        <v>39.85</v>
      </c>
      <c r="L586" s="264"/>
      <c r="M586" s="264"/>
      <c r="N586" s="304"/>
      <c r="O586" s="304"/>
      <c r="P586" s="304"/>
      <c r="Q586" s="304"/>
      <c r="R586" s="304"/>
      <c r="S586" s="267"/>
      <c r="U586" s="269"/>
      <c r="V586" s="304"/>
      <c r="W586" s="304"/>
      <c r="X586" s="304"/>
      <c r="Y586" s="304"/>
      <c r="Z586" s="304"/>
      <c r="AA586" s="304"/>
      <c r="AB586" s="270"/>
      <c r="AU586" s="271" t="s">
        <v>169</v>
      </c>
      <c r="AV586" s="271" t="s">
        <v>112</v>
      </c>
      <c r="AW586" s="268" t="s">
        <v>167</v>
      </c>
      <c r="AX586" s="268" t="s">
        <v>30</v>
      </c>
      <c r="AY586" s="268" t="s">
        <v>78</v>
      </c>
      <c r="AZ586" s="271" t="s">
        <v>162</v>
      </c>
    </row>
    <row r="587" spans="2:66" s="173" customFormat="1" ht="38.25" customHeight="1" x14ac:dyDescent="0.35">
      <c r="B587" s="174"/>
      <c r="C587" s="245">
        <f>C581+1</f>
        <v>168</v>
      </c>
      <c r="D587" s="245" t="s">
        <v>163</v>
      </c>
      <c r="E587" s="246" t="s">
        <v>755</v>
      </c>
      <c r="F587" s="460" t="s">
        <v>756</v>
      </c>
      <c r="G587" s="460"/>
      <c r="H587" s="460"/>
      <c r="I587" s="460"/>
      <c r="J587" s="247" t="s">
        <v>227</v>
      </c>
      <c r="K587" s="248">
        <v>686.59</v>
      </c>
      <c r="L587" s="461"/>
      <c r="M587" s="461"/>
      <c r="N587" s="462">
        <f>ROUND(L587*K587,2)</f>
        <v>0</v>
      </c>
      <c r="O587" s="462"/>
      <c r="P587" s="462"/>
      <c r="Q587" s="462"/>
      <c r="R587" s="313" t="s">
        <v>1418</v>
      </c>
      <c r="S587" s="177"/>
      <c r="U587" s="249" t="s">
        <v>5</v>
      </c>
      <c r="V587" s="250" t="s">
        <v>37</v>
      </c>
      <c r="W587" s="251">
        <v>0</v>
      </c>
      <c r="X587" s="251">
        <f>W587*K587</f>
        <v>0</v>
      </c>
      <c r="Y587" s="251">
        <v>0</v>
      </c>
      <c r="Z587" s="251">
        <f>Y587*K587</f>
        <v>0</v>
      </c>
      <c r="AA587" s="251">
        <v>0</v>
      </c>
      <c r="AB587" s="252">
        <f>AA587*K587</f>
        <v>0</v>
      </c>
      <c r="AS587" s="164" t="s">
        <v>198</v>
      </c>
      <c r="AU587" s="164" t="s">
        <v>163</v>
      </c>
      <c r="AV587" s="164" t="s">
        <v>112</v>
      </c>
      <c r="AZ587" s="164" t="s">
        <v>162</v>
      </c>
      <c r="BF587" s="253">
        <f>IF(V587="základní",N587,0)</f>
        <v>0</v>
      </c>
      <c r="BG587" s="253">
        <f>IF(V587="snížená",N587,0)</f>
        <v>0</v>
      </c>
      <c r="BH587" s="253">
        <f>IF(V587="zákl. přenesená",N587,0)</f>
        <v>0</v>
      </c>
      <c r="BI587" s="253">
        <f>IF(V587="sníž. přenesená",N587,0)</f>
        <v>0</v>
      </c>
      <c r="BJ587" s="253">
        <f>IF(V587="nulová",N587,0)</f>
        <v>0</v>
      </c>
      <c r="BK587" s="164" t="s">
        <v>78</v>
      </c>
      <c r="BL587" s="253">
        <f>ROUND(L587*K587,2)</f>
        <v>0</v>
      </c>
      <c r="BM587" s="164" t="s">
        <v>198</v>
      </c>
      <c r="BN587" s="164" t="s">
        <v>757</v>
      </c>
    </row>
    <row r="588" spans="2:66" s="275" customFormat="1" ht="16.5" customHeight="1" x14ac:dyDescent="0.35">
      <c r="B588" s="272"/>
      <c r="C588" s="414"/>
      <c r="D588" s="414"/>
      <c r="E588" s="415" t="s">
        <v>5</v>
      </c>
      <c r="F588" s="491" t="s">
        <v>758</v>
      </c>
      <c r="G588" s="492"/>
      <c r="H588" s="492"/>
      <c r="I588" s="492"/>
      <c r="J588" s="414"/>
      <c r="K588" s="415" t="s">
        <v>5</v>
      </c>
      <c r="L588" s="273"/>
      <c r="M588" s="273"/>
      <c r="N588" s="306"/>
      <c r="O588" s="306"/>
      <c r="P588" s="306"/>
      <c r="Q588" s="306"/>
      <c r="R588" s="306"/>
      <c r="S588" s="274"/>
      <c r="U588" s="276"/>
      <c r="V588" s="306"/>
      <c r="W588" s="306"/>
      <c r="X588" s="306"/>
      <c r="Y588" s="306"/>
      <c r="Z588" s="306"/>
      <c r="AA588" s="306"/>
      <c r="AB588" s="277"/>
      <c r="AU588" s="278" t="s">
        <v>169</v>
      </c>
      <c r="AV588" s="278" t="s">
        <v>112</v>
      </c>
      <c r="AW588" s="275" t="s">
        <v>78</v>
      </c>
      <c r="AX588" s="275" t="s">
        <v>30</v>
      </c>
      <c r="AY588" s="275" t="s">
        <v>72</v>
      </c>
      <c r="AZ588" s="278" t="s">
        <v>162</v>
      </c>
    </row>
    <row r="589" spans="2:66" s="259" customFormat="1" ht="25.5" customHeight="1" x14ac:dyDescent="0.35">
      <c r="B589" s="254"/>
      <c r="C589" s="412"/>
      <c r="D589" s="412"/>
      <c r="E589" s="256" t="s">
        <v>5</v>
      </c>
      <c r="F589" s="477" t="s">
        <v>759</v>
      </c>
      <c r="G589" s="478"/>
      <c r="H589" s="478"/>
      <c r="I589" s="478"/>
      <c r="J589" s="412"/>
      <c r="K589" s="257">
        <v>336.66</v>
      </c>
      <c r="L589" s="255"/>
      <c r="M589" s="255"/>
      <c r="N589" s="303"/>
      <c r="O589" s="303"/>
      <c r="P589" s="303"/>
      <c r="Q589" s="303"/>
      <c r="R589" s="303"/>
      <c r="S589" s="258"/>
      <c r="U589" s="260"/>
      <c r="V589" s="303"/>
      <c r="W589" s="303"/>
      <c r="X589" s="303"/>
      <c r="Y589" s="303"/>
      <c r="Z589" s="303"/>
      <c r="AA589" s="303"/>
      <c r="AB589" s="261"/>
      <c r="AU589" s="262" t="s">
        <v>169</v>
      </c>
      <c r="AV589" s="262" t="s">
        <v>112</v>
      </c>
      <c r="AW589" s="259" t="s">
        <v>112</v>
      </c>
      <c r="AX589" s="259" t="s">
        <v>30</v>
      </c>
      <c r="AY589" s="259" t="s">
        <v>72</v>
      </c>
      <c r="AZ589" s="262" t="s">
        <v>162</v>
      </c>
    </row>
    <row r="590" spans="2:66" s="275" customFormat="1" ht="16.5" customHeight="1" x14ac:dyDescent="0.35">
      <c r="B590" s="272"/>
      <c r="C590" s="414"/>
      <c r="D590" s="414"/>
      <c r="E590" s="415" t="s">
        <v>5</v>
      </c>
      <c r="F590" s="493" t="s">
        <v>760</v>
      </c>
      <c r="G590" s="494"/>
      <c r="H590" s="494"/>
      <c r="I590" s="494"/>
      <c r="J590" s="414"/>
      <c r="K590" s="415" t="s">
        <v>5</v>
      </c>
      <c r="L590" s="273"/>
      <c r="M590" s="273"/>
      <c r="N590" s="306"/>
      <c r="O590" s="306"/>
      <c r="P590" s="306"/>
      <c r="Q590" s="306"/>
      <c r="R590" s="306"/>
      <c r="S590" s="274"/>
      <c r="U590" s="276"/>
      <c r="V590" s="306"/>
      <c r="W590" s="306"/>
      <c r="X590" s="306"/>
      <c r="Y590" s="306"/>
      <c r="Z590" s="306"/>
      <c r="AA590" s="306"/>
      <c r="AB590" s="277"/>
      <c r="AU590" s="278" t="s">
        <v>169</v>
      </c>
      <c r="AV590" s="278" t="s">
        <v>112</v>
      </c>
      <c r="AW590" s="275" t="s">
        <v>78</v>
      </c>
      <c r="AX590" s="275" t="s">
        <v>30</v>
      </c>
      <c r="AY590" s="275" t="s">
        <v>72</v>
      </c>
      <c r="AZ590" s="278" t="s">
        <v>162</v>
      </c>
    </row>
    <row r="591" spans="2:66" s="259" customFormat="1" ht="25.5" customHeight="1" x14ac:dyDescent="0.35">
      <c r="B591" s="254"/>
      <c r="C591" s="412"/>
      <c r="D591" s="412"/>
      <c r="E591" s="256" t="s">
        <v>5</v>
      </c>
      <c r="F591" s="477" t="s">
        <v>761</v>
      </c>
      <c r="G591" s="478"/>
      <c r="H591" s="478"/>
      <c r="I591" s="478"/>
      <c r="J591" s="412"/>
      <c r="K591" s="257">
        <v>349.93</v>
      </c>
      <c r="L591" s="255"/>
      <c r="M591" s="255"/>
      <c r="N591" s="303"/>
      <c r="O591" s="303"/>
      <c r="P591" s="303"/>
      <c r="Q591" s="303"/>
      <c r="R591" s="303"/>
      <c r="S591" s="258"/>
      <c r="U591" s="260"/>
      <c r="V591" s="303"/>
      <c r="W591" s="303"/>
      <c r="X591" s="303"/>
      <c r="Y591" s="303"/>
      <c r="Z591" s="303"/>
      <c r="AA591" s="303"/>
      <c r="AB591" s="261"/>
      <c r="AU591" s="262" t="s">
        <v>169</v>
      </c>
      <c r="AV591" s="262" t="s">
        <v>112</v>
      </c>
      <c r="AW591" s="259" t="s">
        <v>112</v>
      </c>
      <c r="AX591" s="259" t="s">
        <v>30</v>
      </c>
      <c r="AY591" s="259" t="s">
        <v>72</v>
      </c>
      <c r="AZ591" s="262" t="s">
        <v>162</v>
      </c>
    </row>
    <row r="592" spans="2:66" s="268" customFormat="1" ht="16.5" customHeight="1" x14ac:dyDescent="0.35">
      <c r="B592" s="263"/>
      <c r="C592" s="413"/>
      <c r="D592" s="413"/>
      <c r="E592" s="265" t="s">
        <v>5</v>
      </c>
      <c r="F592" s="479" t="s">
        <v>170</v>
      </c>
      <c r="G592" s="480"/>
      <c r="H592" s="480"/>
      <c r="I592" s="480"/>
      <c r="J592" s="413"/>
      <c r="K592" s="266">
        <v>686.59</v>
      </c>
      <c r="L592" s="264"/>
      <c r="M592" s="264"/>
      <c r="N592" s="304"/>
      <c r="O592" s="304"/>
      <c r="P592" s="304"/>
      <c r="Q592" s="304"/>
      <c r="R592" s="304"/>
      <c r="S592" s="267"/>
      <c r="U592" s="269"/>
      <c r="V592" s="304"/>
      <c r="W592" s="304"/>
      <c r="X592" s="304"/>
      <c r="Y592" s="304"/>
      <c r="Z592" s="304"/>
      <c r="AA592" s="304"/>
      <c r="AB592" s="270"/>
      <c r="AU592" s="271" t="s">
        <v>169</v>
      </c>
      <c r="AV592" s="271" t="s">
        <v>112</v>
      </c>
      <c r="AW592" s="268" t="s">
        <v>167</v>
      </c>
      <c r="AX592" s="268" t="s">
        <v>30</v>
      </c>
      <c r="AY592" s="268" t="s">
        <v>78</v>
      </c>
      <c r="AZ592" s="271" t="s">
        <v>162</v>
      </c>
    </row>
    <row r="593" spans="2:66" s="173" customFormat="1" ht="25.5" customHeight="1" x14ac:dyDescent="0.35">
      <c r="B593" s="174"/>
      <c r="C593" s="279">
        <f>C587+1</f>
        <v>169</v>
      </c>
      <c r="D593" s="279" t="s">
        <v>240</v>
      </c>
      <c r="E593" s="280" t="s">
        <v>762</v>
      </c>
      <c r="F593" s="471" t="s">
        <v>763</v>
      </c>
      <c r="G593" s="471"/>
      <c r="H593" s="471"/>
      <c r="I593" s="471"/>
      <c r="J593" s="281" t="s">
        <v>227</v>
      </c>
      <c r="K593" s="282">
        <v>367.42700000000002</v>
      </c>
      <c r="L593" s="469"/>
      <c r="M593" s="469"/>
      <c r="N593" s="495">
        <f>ROUND(L593*K593,2)</f>
        <v>0</v>
      </c>
      <c r="O593" s="462"/>
      <c r="P593" s="462"/>
      <c r="Q593" s="462"/>
      <c r="R593" s="313" t="s">
        <v>1418</v>
      </c>
      <c r="S593" s="177"/>
      <c r="U593" s="249" t="s">
        <v>5</v>
      </c>
      <c r="V593" s="250" t="s">
        <v>37</v>
      </c>
      <c r="W593" s="251">
        <v>0</v>
      </c>
      <c r="X593" s="251">
        <f>W593*K593</f>
        <v>0</v>
      </c>
      <c r="Y593" s="251">
        <v>0</v>
      </c>
      <c r="Z593" s="251">
        <f>Y593*K593</f>
        <v>0</v>
      </c>
      <c r="AA593" s="251">
        <v>0</v>
      </c>
      <c r="AB593" s="252">
        <f>AA593*K593</f>
        <v>0</v>
      </c>
      <c r="AS593" s="164" t="s">
        <v>236</v>
      </c>
      <c r="AU593" s="164" t="s">
        <v>240</v>
      </c>
      <c r="AV593" s="164" t="s">
        <v>112</v>
      </c>
      <c r="AZ593" s="164" t="s">
        <v>162</v>
      </c>
      <c r="BF593" s="253">
        <f>IF(V593="základní",N593,0)</f>
        <v>0</v>
      </c>
      <c r="BG593" s="253">
        <f>IF(V593="snížená",N593,0)</f>
        <v>0</v>
      </c>
      <c r="BH593" s="253">
        <f>IF(V593="zákl. přenesená",N593,0)</f>
        <v>0</v>
      </c>
      <c r="BI593" s="253">
        <f>IF(V593="sníž. přenesená",N593,0)</f>
        <v>0</v>
      </c>
      <c r="BJ593" s="253">
        <f>IF(V593="nulová",N593,0)</f>
        <v>0</v>
      </c>
      <c r="BK593" s="164" t="s">
        <v>78</v>
      </c>
      <c r="BL593" s="253">
        <f>ROUND(L593*K593,2)</f>
        <v>0</v>
      </c>
      <c r="BM593" s="164" t="s">
        <v>198</v>
      </c>
      <c r="BN593" s="164" t="s">
        <v>764</v>
      </c>
    </row>
    <row r="594" spans="2:66" s="173" customFormat="1" ht="25.5" customHeight="1" x14ac:dyDescent="0.35">
      <c r="B594" s="174"/>
      <c r="C594" s="279">
        <f t="shared" si="48"/>
        <v>170</v>
      </c>
      <c r="D594" s="279" t="s">
        <v>240</v>
      </c>
      <c r="E594" s="280" t="s">
        <v>765</v>
      </c>
      <c r="F594" s="471" t="s">
        <v>766</v>
      </c>
      <c r="G594" s="471"/>
      <c r="H594" s="471"/>
      <c r="I594" s="471"/>
      <c r="J594" s="281" t="s">
        <v>227</v>
      </c>
      <c r="K594" s="282">
        <v>353.49299999999999</v>
      </c>
      <c r="L594" s="469"/>
      <c r="M594" s="469"/>
      <c r="N594" s="495">
        <f>ROUND(L594*K594,2)</f>
        <v>0</v>
      </c>
      <c r="O594" s="462"/>
      <c r="P594" s="462"/>
      <c r="Q594" s="462"/>
      <c r="R594" s="313" t="s">
        <v>1418</v>
      </c>
      <c r="S594" s="177"/>
      <c r="U594" s="249" t="s">
        <v>5</v>
      </c>
      <c r="V594" s="250" t="s">
        <v>37</v>
      </c>
      <c r="W594" s="251">
        <v>0</v>
      </c>
      <c r="X594" s="251">
        <f>W594*K594</f>
        <v>0</v>
      </c>
      <c r="Y594" s="251">
        <v>0</v>
      </c>
      <c r="Z594" s="251">
        <f>Y594*K594</f>
        <v>0</v>
      </c>
      <c r="AA594" s="251">
        <v>0</v>
      </c>
      <c r="AB594" s="252">
        <f>AA594*K594</f>
        <v>0</v>
      </c>
      <c r="AS594" s="164" t="s">
        <v>236</v>
      </c>
      <c r="AU594" s="164" t="s">
        <v>240</v>
      </c>
      <c r="AV594" s="164" t="s">
        <v>112</v>
      </c>
      <c r="AZ594" s="164" t="s">
        <v>162</v>
      </c>
      <c r="BF594" s="253">
        <f>IF(V594="základní",N594,0)</f>
        <v>0</v>
      </c>
      <c r="BG594" s="253">
        <f>IF(V594="snížená",N594,0)</f>
        <v>0</v>
      </c>
      <c r="BH594" s="253">
        <f>IF(V594="zákl. přenesená",N594,0)</f>
        <v>0</v>
      </c>
      <c r="BI594" s="253">
        <f>IF(V594="sníž. přenesená",N594,0)</f>
        <v>0</v>
      </c>
      <c r="BJ594" s="253">
        <f>IF(V594="nulová",N594,0)</f>
        <v>0</v>
      </c>
      <c r="BK594" s="164" t="s">
        <v>78</v>
      </c>
      <c r="BL594" s="253">
        <f>ROUND(L594*K594,2)</f>
        <v>0</v>
      </c>
      <c r="BM594" s="164" t="s">
        <v>198</v>
      </c>
      <c r="BN594" s="164" t="s">
        <v>767</v>
      </c>
    </row>
    <row r="595" spans="2:66" s="173" customFormat="1" ht="38.25" customHeight="1" x14ac:dyDescent="0.35">
      <c r="B595" s="174"/>
      <c r="C595" s="245">
        <f t="shared" si="48"/>
        <v>171</v>
      </c>
      <c r="D595" s="245" t="s">
        <v>163</v>
      </c>
      <c r="E595" s="246" t="s">
        <v>768</v>
      </c>
      <c r="F595" s="460" t="s">
        <v>769</v>
      </c>
      <c r="G595" s="460"/>
      <c r="H595" s="460"/>
      <c r="I595" s="460"/>
      <c r="J595" s="247" t="s">
        <v>216</v>
      </c>
      <c r="K595" s="248">
        <v>53.801000000000002</v>
      </c>
      <c r="L595" s="461"/>
      <c r="M595" s="461"/>
      <c r="N595" s="462">
        <f>ROUND(L595*K595,2)</f>
        <v>0</v>
      </c>
      <c r="O595" s="462"/>
      <c r="P595" s="462"/>
      <c r="Q595" s="462"/>
      <c r="R595" s="315" t="s">
        <v>1422</v>
      </c>
      <c r="S595" s="177"/>
      <c r="U595" s="249" t="s">
        <v>5</v>
      </c>
      <c r="V595" s="250" t="s">
        <v>37</v>
      </c>
      <c r="W595" s="251">
        <v>0</v>
      </c>
      <c r="X595" s="251">
        <f>W595*K595</f>
        <v>0</v>
      </c>
      <c r="Y595" s="251">
        <v>0</v>
      </c>
      <c r="Z595" s="251">
        <f>Y595*K595</f>
        <v>0</v>
      </c>
      <c r="AA595" s="251">
        <v>0</v>
      </c>
      <c r="AB595" s="252">
        <f>AA595*K595</f>
        <v>0</v>
      </c>
      <c r="AS595" s="164" t="s">
        <v>198</v>
      </c>
      <c r="AU595" s="164" t="s">
        <v>163</v>
      </c>
      <c r="AV595" s="164" t="s">
        <v>112</v>
      </c>
      <c r="AZ595" s="164" t="s">
        <v>162</v>
      </c>
      <c r="BF595" s="253">
        <f>IF(V595="základní",N595,0)</f>
        <v>0</v>
      </c>
      <c r="BG595" s="253">
        <f>IF(V595="snížená",N595,0)</f>
        <v>0</v>
      </c>
      <c r="BH595" s="253">
        <f>IF(V595="zákl. přenesená",N595,0)</f>
        <v>0</v>
      </c>
      <c r="BI595" s="253">
        <f>IF(V595="sníž. přenesená",N595,0)</f>
        <v>0</v>
      </c>
      <c r="BJ595" s="253">
        <f>IF(V595="nulová",N595,0)</f>
        <v>0</v>
      </c>
      <c r="BK595" s="164" t="s">
        <v>78</v>
      </c>
      <c r="BL595" s="253">
        <f>ROUND(L595*K595,2)</f>
        <v>0</v>
      </c>
      <c r="BM595" s="164" t="s">
        <v>198</v>
      </c>
      <c r="BN595" s="164" t="s">
        <v>770</v>
      </c>
    </row>
    <row r="596" spans="2:66" s="237" customFormat="1" ht="29.9" customHeight="1" x14ac:dyDescent="0.35">
      <c r="B596" s="233"/>
      <c r="C596" s="244"/>
      <c r="D596" s="244" t="s">
        <v>139</v>
      </c>
      <c r="E596" s="244"/>
      <c r="F596" s="244"/>
      <c r="G596" s="244"/>
      <c r="H596" s="244"/>
      <c r="I596" s="244"/>
      <c r="J596" s="244"/>
      <c r="K596" s="244"/>
      <c r="L596" s="244"/>
      <c r="M596" s="244"/>
      <c r="N596" s="458">
        <f>BL596</f>
        <v>0</v>
      </c>
      <c r="O596" s="459"/>
      <c r="P596" s="459"/>
      <c r="Q596" s="459"/>
      <c r="R596" s="307"/>
      <c r="S596" s="236"/>
      <c r="U596" s="238"/>
      <c r="V596" s="234"/>
      <c r="W596" s="234"/>
      <c r="X596" s="239">
        <f>SUM(X597:X612)</f>
        <v>0</v>
      </c>
      <c r="Y596" s="234"/>
      <c r="Z596" s="239">
        <f>SUM(Z597:Z612)</f>
        <v>0</v>
      </c>
      <c r="AA596" s="234"/>
      <c r="AB596" s="240">
        <f>SUM(AB597:AB612)</f>
        <v>0</v>
      </c>
      <c r="AS596" s="241" t="s">
        <v>112</v>
      </c>
      <c r="AU596" s="242" t="s">
        <v>71</v>
      </c>
      <c r="AV596" s="242" t="s">
        <v>78</v>
      </c>
      <c r="AZ596" s="241" t="s">
        <v>162</v>
      </c>
      <c r="BL596" s="243">
        <f>SUM(BL597:BL612)</f>
        <v>0</v>
      </c>
    </row>
    <row r="597" spans="2:66" s="173" customFormat="1" ht="38.25" customHeight="1" x14ac:dyDescent="0.35">
      <c r="B597" s="174"/>
      <c r="C597" s="245">
        <f>C595+1</f>
        <v>172</v>
      </c>
      <c r="D597" s="245" t="s">
        <v>163</v>
      </c>
      <c r="E597" s="246" t="s">
        <v>771</v>
      </c>
      <c r="F597" s="460" t="s">
        <v>772</v>
      </c>
      <c r="G597" s="460"/>
      <c r="H597" s="460"/>
      <c r="I597" s="460"/>
      <c r="J597" s="247" t="s">
        <v>227</v>
      </c>
      <c r="K597" s="248">
        <v>104.128</v>
      </c>
      <c r="L597" s="461"/>
      <c r="M597" s="461"/>
      <c r="N597" s="462">
        <f>ROUND(L597*K597,2)</f>
        <v>0</v>
      </c>
      <c r="O597" s="462"/>
      <c r="P597" s="462"/>
      <c r="Q597" s="462"/>
      <c r="R597" s="313" t="s">
        <v>1427</v>
      </c>
      <c r="S597" s="177"/>
      <c r="U597" s="249" t="s">
        <v>5</v>
      </c>
      <c r="V597" s="250" t="s">
        <v>37</v>
      </c>
      <c r="W597" s="251">
        <v>0</v>
      </c>
      <c r="X597" s="251">
        <f>W597*K597</f>
        <v>0</v>
      </c>
      <c r="Y597" s="251">
        <v>0</v>
      </c>
      <c r="Z597" s="251">
        <f>Y597*K597</f>
        <v>0</v>
      </c>
      <c r="AA597" s="251">
        <v>0</v>
      </c>
      <c r="AB597" s="252">
        <f>AA597*K597</f>
        <v>0</v>
      </c>
      <c r="AS597" s="164" t="s">
        <v>198</v>
      </c>
      <c r="AU597" s="164" t="s">
        <v>163</v>
      </c>
      <c r="AV597" s="164" t="s">
        <v>112</v>
      </c>
      <c r="AZ597" s="164" t="s">
        <v>162</v>
      </c>
      <c r="BF597" s="253">
        <f>IF(V597="základní",N597,0)</f>
        <v>0</v>
      </c>
      <c r="BG597" s="253">
        <f>IF(V597="snížená",N597,0)</f>
        <v>0</v>
      </c>
      <c r="BH597" s="253">
        <f>IF(V597="zákl. přenesená",N597,0)</f>
        <v>0</v>
      </c>
      <c r="BI597" s="253">
        <f>IF(V597="sníž. přenesená",N597,0)</f>
        <v>0</v>
      </c>
      <c r="BJ597" s="253">
        <f>IF(V597="nulová",N597,0)</f>
        <v>0</v>
      </c>
      <c r="BK597" s="164" t="s">
        <v>78</v>
      </c>
      <c r="BL597" s="253">
        <f>ROUND(L597*K597,2)</f>
        <v>0</v>
      </c>
      <c r="BM597" s="164" t="s">
        <v>198</v>
      </c>
      <c r="BN597" s="164" t="s">
        <v>773</v>
      </c>
    </row>
    <row r="598" spans="2:66" s="259" customFormat="1" ht="16.5" customHeight="1" x14ac:dyDescent="0.35">
      <c r="B598" s="254"/>
      <c r="C598" s="412"/>
      <c r="D598" s="412"/>
      <c r="E598" s="256" t="s">
        <v>5</v>
      </c>
      <c r="F598" s="481" t="s">
        <v>774</v>
      </c>
      <c r="G598" s="482"/>
      <c r="H598" s="482"/>
      <c r="I598" s="482"/>
      <c r="J598" s="412"/>
      <c r="K598" s="257">
        <v>60.698</v>
      </c>
      <c r="L598" s="255"/>
      <c r="M598" s="255"/>
      <c r="N598" s="303"/>
      <c r="O598" s="303"/>
      <c r="P598" s="303"/>
      <c r="Q598" s="303"/>
      <c r="R598" s="303"/>
      <c r="S598" s="258"/>
      <c r="U598" s="260"/>
      <c r="V598" s="303"/>
      <c r="W598" s="303"/>
      <c r="X598" s="303"/>
      <c r="Y598" s="303"/>
      <c r="Z598" s="303"/>
      <c r="AA598" s="303"/>
      <c r="AB598" s="261"/>
      <c r="AU598" s="262" t="s">
        <v>169</v>
      </c>
      <c r="AV598" s="262" t="s">
        <v>112</v>
      </c>
      <c r="AW598" s="259" t="s">
        <v>112</v>
      </c>
      <c r="AX598" s="259" t="s">
        <v>30</v>
      </c>
      <c r="AY598" s="259" t="s">
        <v>72</v>
      </c>
      <c r="AZ598" s="262" t="s">
        <v>162</v>
      </c>
    </row>
    <row r="599" spans="2:66" s="259" customFormat="1" ht="16.5" customHeight="1" x14ac:dyDescent="0.35">
      <c r="B599" s="254"/>
      <c r="C599" s="412"/>
      <c r="D599" s="412"/>
      <c r="E599" s="256" t="s">
        <v>5</v>
      </c>
      <c r="F599" s="477" t="s">
        <v>775</v>
      </c>
      <c r="G599" s="478"/>
      <c r="H599" s="478"/>
      <c r="I599" s="478"/>
      <c r="J599" s="412"/>
      <c r="K599" s="257">
        <v>43.43</v>
      </c>
      <c r="L599" s="255"/>
      <c r="M599" s="255"/>
      <c r="N599" s="303"/>
      <c r="O599" s="303"/>
      <c r="P599" s="303"/>
      <c r="Q599" s="303"/>
      <c r="R599" s="303"/>
      <c r="S599" s="258"/>
      <c r="U599" s="260"/>
      <c r="V599" s="303"/>
      <c r="W599" s="303"/>
      <c r="X599" s="303"/>
      <c r="Y599" s="303"/>
      <c r="Z599" s="303"/>
      <c r="AA599" s="303"/>
      <c r="AB599" s="261"/>
      <c r="AU599" s="262" t="s">
        <v>169</v>
      </c>
      <c r="AV599" s="262" t="s">
        <v>112</v>
      </c>
      <c r="AW599" s="259" t="s">
        <v>112</v>
      </c>
      <c r="AX599" s="259" t="s">
        <v>30</v>
      </c>
      <c r="AY599" s="259" t="s">
        <v>72</v>
      </c>
      <c r="AZ599" s="262" t="s">
        <v>162</v>
      </c>
    </row>
    <row r="600" spans="2:66" s="268" customFormat="1" ht="16.5" customHeight="1" x14ac:dyDescent="0.35">
      <c r="B600" s="263"/>
      <c r="C600" s="413"/>
      <c r="D600" s="413"/>
      <c r="E600" s="265" t="s">
        <v>5</v>
      </c>
      <c r="F600" s="479" t="s">
        <v>170</v>
      </c>
      <c r="G600" s="480"/>
      <c r="H600" s="480"/>
      <c r="I600" s="480"/>
      <c r="J600" s="413"/>
      <c r="K600" s="266">
        <v>104.128</v>
      </c>
      <c r="L600" s="264"/>
      <c r="M600" s="264"/>
      <c r="N600" s="304"/>
      <c r="O600" s="304"/>
      <c r="P600" s="304"/>
      <c r="Q600" s="304"/>
      <c r="R600" s="304"/>
      <c r="S600" s="267"/>
      <c r="U600" s="269"/>
      <c r="V600" s="304"/>
      <c r="W600" s="304"/>
      <c r="X600" s="304"/>
      <c r="Y600" s="304"/>
      <c r="Z600" s="304"/>
      <c r="AA600" s="304"/>
      <c r="AB600" s="270"/>
      <c r="AU600" s="271" t="s">
        <v>169</v>
      </c>
      <c r="AV600" s="271" t="s">
        <v>112</v>
      </c>
      <c r="AW600" s="268" t="s">
        <v>167</v>
      </c>
      <c r="AX600" s="268" t="s">
        <v>30</v>
      </c>
      <c r="AY600" s="268" t="s">
        <v>78</v>
      </c>
      <c r="AZ600" s="271" t="s">
        <v>162</v>
      </c>
    </row>
    <row r="601" spans="2:66" s="173" customFormat="1" ht="38.25" customHeight="1" x14ac:dyDescent="0.35">
      <c r="B601" s="174"/>
      <c r="C601" s="245">
        <f>C597+1</f>
        <v>173</v>
      </c>
      <c r="D601" s="245" t="s">
        <v>163</v>
      </c>
      <c r="E601" s="246" t="s">
        <v>776</v>
      </c>
      <c r="F601" s="460" t="s">
        <v>777</v>
      </c>
      <c r="G601" s="460"/>
      <c r="H601" s="460"/>
      <c r="I601" s="460"/>
      <c r="J601" s="247" t="s">
        <v>235</v>
      </c>
      <c r="K601" s="248">
        <v>29.08</v>
      </c>
      <c r="L601" s="461"/>
      <c r="M601" s="461"/>
      <c r="N601" s="462">
        <f>ROUND(L601*K601,2)</f>
        <v>0</v>
      </c>
      <c r="O601" s="462"/>
      <c r="P601" s="462"/>
      <c r="Q601" s="462"/>
      <c r="R601" s="313" t="s">
        <v>1427</v>
      </c>
      <c r="S601" s="177"/>
      <c r="U601" s="249" t="s">
        <v>5</v>
      </c>
      <c r="V601" s="250" t="s">
        <v>37</v>
      </c>
      <c r="W601" s="251">
        <v>0</v>
      </c>
      <c r="X601" s="251">
        <f>W601*K601</f>
        <v>0</v>
      </c>
      <c r="Y601" s="251">
        <v>0</v>
      </c>
      <c r="Z601" s="251">
        <f>Y601*K601</f>
        <v>0</v>
      </c>
      <c r="AA601" s="251">
        <v>0</v>
      </c>
      <c r="AB601" s="252">
        <f>AA601*K601</f>
        <v>0</v>
      </c>
      <c r="AS601" s="164" t="s">
        <v>198</v>
      </c>
      <c r="AU601" s="164" t="s">
        <v>163</v>
      </c>
      <c r="AV601" s="164" t="s">
        <v>112</v>
      </c>
      <c r="AZ601" s="164" t="s">
        <v>162</v>
      </c>
      <c r="BF601" s="253">
        <f>IF(V601="základní",N601,0)</f>
        <v>0</v>
      </c>
      <c r="BG601" s="253">
        <f>IF(V601="snížená",N601,0)</f>
        <v>0</v>
      </c>
      <c r="BH601" s="253">
        <f>IF(V601="zákl. přenesená",N601,0)</f>
        <v>0</v>
      </c>
      <c r="BI601" s="253">
        <f>IF(V601="sníž. přenesená",N601,0)</f>
        <v>0</v>
      </c>
      <c r="BJ601" s="253">
        <f>IF(V601="nulová",N601,0)</f>
        <v>0</v>
      </c>
      <c r="BK601" s="164" t="s">
        <v>78</v>
      </c>
      <c r="BL601" s="253">
        <f>ROUND(L601*K601,2)</f>
        <v>0</v>
      </c>
      <c r="BM601" s="164" t="s">
        <v>198</v>
      </c>
      <c r="BN601" s="164" t="s">
        <v>778</v>
      </c>
    </row>
    <row r="602" spans="2:66" s="259" customFormat="1" ht="16.5" customHeight="1" x14ac:dyDescent="0.35">
      <c r="B602" s="254"/>
      <c r="C602" s="412"/>
      <c r="D602" s="412"/>
      <c r="E602" s="256" t="s">
        <v>5</v>
      </c>
      <c r="F602" s="481" t="s">
        <v>779</v>
      </c>
      <c r="G602" s="482"/>
      <c r="H602" s="482"/>
      <c r="I602" s="482"/>
      <c r="J602" s="412"/>
      <c r="K602" s="257">
        <v>3</v>
      </c>
      <c r="L602" s="255"/>
      <c r="M602" s="255"/>
      <c r="N602" s="303"/>
      <c r="O602" s="303"/>
      <c r="P602" s="303"/>
      <c r="Q602" s="303"/>
      <c r="R602" s="303"/>
      <c r="S602" s="258"/>
      <c r="U602" s="260"/>
      <c r="V602" s="303"/>
      <c r="W602" s="303"/>
      <c r="X602" s="303"/>
      <c r="Y602" s="303"/>
      <c r="Z602" s="303"/>
      <c r="AA602" s="303"/>
      <c r="AB602" s="261"/>
      <c r="AU602" s="262" t="s">
        <v>169</v>
      </c>
      <c r="AV602" s="262" t="s">
        <v>112</v>
      </c>
      <c r="AW602" s="259" t="s">
        <v>112</v>
      </c>
      <c r="AX602" s="259" t="s">
        <v>30</v>
      </c>
      <c r="AY602" s="259" t="s">
        <v>72</v>
      </c>
      <c r="AZ602" s="262" t="s">
        <v>162</v>
      </c>
    </row>
    <row r="603" spans="2:66" s="259" customFormat="1" ht="16.5" customHeight="1" x14ac:dyDescent="0.35">
      <c r="B603" s="254"/>
      <c r="C603" s="412"/>
      <c r="D603" s="412"/>
      <c r="E603" s="256" t="s">
        <v>5</v>
      </c>
      <c r="F603" s="477" t="s">
        <v>780</v>
      </c>
      <c r="G603" s="478"/>
      <c r="H603" s="478"/>
      <c r="I603" s="478"/>
      <c r="J603" s="412"/>
      <c r="K603" s="257">
        <v>4.6500000000000004</v>
      </c>
      <c r="L603" s="255"/>
      <c r="M603" s="255"/>
      <c r="N603" s="303"/>
      <c r="O603" s="303"/>
      <c r="P603" s="303"/>
      <c r="Q603" s="303"/>
      <c r="R603" s="303"/>
      <c r="S603" s="258"/>
      <c r="U603" s="260"/>
      <c r="V603" s="303"/>
      <c r="W603" s="303"/>
      <c r="X603" s="303"/>
      <c r="Y603" s="303"/>
      <c r="Z603" s="303"/>
      <c r="AA603" s="303"/>
      <c r="AB603" s="261"/>
      <c r="AU603" s="262" t="s">
        <v>169</v>
      </c>
      <c r="AV603" s="262" t="s">
        <v>112</v>
      </c>
      <c r="AW603" s="259" t="s">
        <v>112</v>
      </c>
      <c r="AX603" s="259" t="s">
        <v>30</v>
      </c>
      <c r="AY603" s="259" t="s">
        <v>72</v>
      </c>
      <c r="AZ603" s="262" t="s">
        <v>162</v>
      </c>
    </row>
    <row r="604" spans="2:66" s="259" customFormat="1" ht="16.5" customHeight="1" x14ac:dyDescent="0.35">
      <c r="B604" s="254"/>
      <c r="C604" s="412"/>
      <c r="D604" s="412"/>
      <c r="E604" s="256" t="s">
        <v>5</v>
      </c>
      <c r="F604" s="477" t="s">
        <v>781</v>
      </c>
      <c r="G604" s="478"/>
      <c r="H604" s="478"/>
      <c r="I604" s="478"/>
      <c r="J604" s="412"/>
      <c r="K604" s="257">
        <v>3.18</v>
      </c>
      <c r="L604" s="255"/>
      <c r="M604" s="255"/>
      <c r="N604" s="303"/>
      <c r="O604" s="303"/>
      <c r="P604" s="303"/>
      <c r="Q604" s="303"/>
      <c r="R604" s="303"/>
      <c r="S604" s="258"/>
      <c r="U604" s="260"/>
      <c r="V604" s="303"/>
      <c r="W604" s="303"/>
      <c r="X604" s="303"/>
      <c r="Y604" s="303"/>
      <c r="Z604" s="303"/>
      <c r="AA604" s="303"/>
      <c r="AB604" s="261"/>
      <c r="AU604" s="262" t="s">
        <v>169</v>
      </c>
      <c r="AV604" s="262" t="s">
        <v>112</v>
      </c>
      <c r="AW604" s="259" t="s">
        <v>112</v>
      </c>
      <c r="AX604" s="259" t="s">
        <v>30</v>
      </c>
      <c r="AY604" s="259" t="s">
        <v>72</v>
      </c>
      <c r="AZ604" s="262" t="s">
        <v>162</v>
      </c>
    </row>
    <row r="605" spans="2:66" s="259" customFormat="1" ht="16.5" customHeight="1" x14ac:dyDescent="0.35">
      <c r="B605" s="254"/>
      <c r="C605" s="412"/>
      <c r="D605" s="412"/>
      <c r="E605" s="256" t="s">
        <v>5</v>
      </c>
      <c r="F605" s="477" t="s">
        <v>782</v>
      </c>
      <c r="G605" s="478"/>
      <c r="H605" s="478"/>
      <c r="I605" s="478"/>
      <c r="J605" s="412"/>
      <c r="K605" s="257">
        <v>1.78</v>
      </c>
      <c r="L605" s="255"/>
      <c r="M605" s="255"/>
      <c r="N605" s="303"/>
      <c r="O605" s="303"/>
      <c r="P605" s="303"/>
      <c r="Q605" s="303"/>
      <c r="R605" s="303"/>
      <c r="S605" s="258"/>
      <c r="U605" s="260"/>
      <c r="V605" s="303"/>
      <c r="W605" s="303"/>
      <c r="X605" s="303"/>
      <c r="Y605" s="303"/>
      <c r="Z605" s="303"/>
      <c r="AA605" s="303"/>
      <c r="AB605" s="261"/>
      <c r="AU605" s="262" t="s">
        <v>169</v>
      </c>
      <c r="AV605" s="262" t="s">
        <v>112</v>
      </c>
      <c r="AW605" s="259" t="s">
        <v>112</v>
      </c>
      <c r="AX605" s="259" t="s">
        <v>30</v>
      </c>
      <c r="AY605" s="259" t="s">
        <v>72</v>
      </c>
      <c r="AZ605" s="262" t="s">
        <v>162</v>
      </c>
    </row>
    <row r="606" spans="2:66" s="259" customFormat="1" ht="16.5" customHeight="1" x14ac:dyDescent="0.35">
      <c r="B606" s="254"/>
      <c r="C606" s="412"/>
      <c r="D606" s="412"/>
      <c r="E606" s="256" t="s">
        <v>5</v>
      </c>
      <c r="F606" s="477" t="s">
        <v>783</v>
      </c>
      <c r="G606" s="478"/>
      <c r="H606" s="478"/>
      <c r="I606" s="478"/>
      <c r="J606" s="412"/>
      <c r="K606" s="257">
        <v>3.18</v>
      </c>
      <c r="L606" s="255"/>
      <c r="M606" s="255"/>
      <c r="N606" s="303"/>
      <c r="O606" s="303"/>
      <c r="P606" s="303"/>
      <c r="Q606" s="303"/>
      <c r="R606" s="303"/>
      <c r="S606" s="258"/>
      <c r="U606" s="260"/>
      <c r="V606" s="303"/>
      <c r="W606" s="303"/>
      <c r="X606" s="303"/>
      <c r="Y606" s="303"/>
      <c r="Z606" s="303"/>
      <c r="AA606" s="303"/>
      <c r="AB606" s="261"/>
      <c r="AU606" s="262" t="s">
        <v>169</v>
      </c>
      <c r="AV606" s="262" t="s">
        <v>112</v>
      </c>
      <c r="AW606" s="259" t="s">
        <v>112</v>
      </c>
      <c r="AX606" s="259" t="s">
        <v>30</v>
      </c>
      <c r="AY606" s="259" t="s">
        <v>72</v>
      </c>
      <c r="AZ606" s="262" t="s">
        <v>162</v>
      </c>
    </row>
    <row r="607" spans="2:66" s="259" customFormat="1" ht="16.5" customHeight="1" x14ac:dyDescent="0.35">
      <c r="B607" s="254"/>
      <c r="C607" s="412"/>
      <c r="D607" s="412"/>
      <c r="E607" s="256" t="s">
        <v>5</v>
      </c>
      <c r="F607" s="477" t="s">
        <v>784</v>
      </c>
      <c r="G607" s="478"/>
      <c r="H607" s="478"/>
      <c r="I607" s="478"/>
      <c r="J607" s="412"/>
      <c r="K607" s="257">
        <v>6.78</v>
      </c>
      <c r="L607" s="255"/>
      <c r="M607" s="255"/>
      <c r="N607" s="303"/>
      <c r="O607" s="303"/>
      <c r="P607" s="303"/>
      <c r="Q607" s="303"/>
      <c r="R607" s="303"/>
      <c r="S607" s="258"/>
      <c r="U607" s="260"/>
      <c r="V607" s="303"/>
      <c r="W607" s="303"/>
      <c r="X607" s="303"/>
      <c r="Y607" s="303"/>
      <c r="Z607" s="303"/>
      <c r="AA607" s="303"/>
      <c r="AB607" s="261"/>
      <c r="AU607" s="262" t="s">
        <v>169</v>
      </c>
      <c r="AV607" s="262" t="s">
        <v>112</v>
      </c>
      <c r="AW607" s="259" t="s">
        <v>112</v>
      </c>
      <c r="AX607" s="259" t="s">
        <v>30</v>
      </c>
      <c r="AY607" s="259" t="s">
        <v>72</v>
      </c>
      <c r="AZ607" s="262" t="s">
        <v>162</v>
      </c>
    </row>
    <row r="608" spans="2:66" s="259" customFormat="1" ht="16.5" customHeight="1" x14ac:dyDescent="0.35">
      <c r="B608" s="254"/>
      <c r="C608" s="412"/>
      <c r="D608" s="412"/>
      <c r="E608" s="256" t="s">
        <v>5</v>
      </c>
      <c r="F608" s="477" t="s">
        <v>785</v>
      </c>
      <c r="G608" s="478"/>
      <c r="H608" s="478"/>
      <c r="I608" s="478"/>
      <c r="J608" s="412"/>
      <c r="K608" s="257">
        <v>4.26</v>
      </c>
      <c r="L608" s="255"/>
      <c r="M608" s="255"/>
      <c r="N608" s="303"/>
      <c r="O608" s="303"/>
      <c r="P608" s="303"/>
      <c r="Q608" s="303"/>
      <c r="R608" s="303"/>
      <c r="S608" s="258"/>
      <c r="U608" s="260"/>
      <c r="V608" s="303"/>
      <c r="W608" s="303"/>
      <c r="X608" s="303"/>
      <c r="Y608" s="303"/>
      <c r="Z608" s="303"/>
      <c r="AA608" s="303"/>
      <c r="AB608" s="261"/>
      <c r="AU608" s="262" t="s">
        <v>169</v>
      </c>
      <c r="AV608" s="262" t="s">
        <v>112</v>
      </c>
      <c r="AW608" s="259" t="s">
        <v>112</v>
      </c>
      <c r="AX608" s="259" t="s">
        <v>30</v>
      </c>
      <c r="AY608" s="259" t="s">
        <v>72</v>
      </c>
      <c r="AZ608" s="262" t="s">
        <v>162</v>
      </c>
    </row>
    <row r="609" spans="2:66" s="259" customFormat="1" ht="16.5" customHeight="1" x14ac:dyDescent="0.35">
      <c r="B609" s="254"/>
      <c r="C609" s="412"/>
      <c r="D609" s="412"/>
      <c r="E609" s="256" t="s">
        <v>5</v>
      </c>
      <c r="F609" s="477" t="s">
        <v>786</v>
      </c>
      <c r="G609" s="478"/>
      <c r="H609" s="478"/>
      <c r="I609" s="478"/>
      <c r="J609" s="412"/>
      <c r="K609" s="257">
        <v>1.26</v>
      </c>
      <c r="L609" s="255"/>
      <c r="M609" s="255"/>
      <c r="N609" s="303"/>
      <c r="O609" s="303"/>
      <c r="P609" s="303"/>
      <c r="Q609" s="303"/>
      <c r="R609" s="303"/>
      <c r="S609" s="258"/>
      <c r="U609" s="260"/>
      <c r="V609" s="303"/>
      <c r="W609" s="303"/>
      <c r="X609" s="303"/>
      <c r="Y609" s="303"/>
      <c r="Z609" s="303"/>
      <c r="AA609" s="303"/>
      <c r="AB609" s="261"/>
      <c r="AU609" s="262" t="s">
        <v>169</v>
      </c>
      <c r="AV609" s="262" t="s">
        <v>112</v>
      </c>
      <c r="AW609" s="259" t="s">
        <v>112</v>
      </c>
      <c r="AX609" s="259" t="s">
        <v>30</v>
      </c>
      <c r="AY609" s="259" t="s">
        <v>72</v>
      </c>
      <c r="AZ609" s="262" t="s">
        <v>162</v>
      </c>
    </row>
    <row r="610" spans="2:66" s="259" customFormat="1" ht="16.5" customHeight="1" x14ac:dyDescent="0.35">
      <c r="B610" s="254"/>
      <c r="C610" s="412"/>
      <c r="D610" s="412"/>
      <c r="E610" s="256" t="s">
        <v>5</v>
      </c>
      <c r="F610" s="477" t="s">
        <v>787</v>
      </c>
      <c r="G610" s="478"/>
      <c r="H610" s="478"/>
      <c r="I610" s="478"/>
      <c r="J610" s="412"/>
      <c r="K610" s="257">
        <v>0.99</v>
      </c>
      <c r="L610" s="255"/>
      <c r="M610" s="255"/>
      <c r="N610" s="303"/>
      <c r="O610" s="303"/>
      <c r="P610" s="303"/>
      <c r="Q610" s="303"/>
      <c r="R610" s="303"/>
      <c r="S610" s="258"/>
      <c r="U610" s="260"/>
      <c r="V610" s="303"/>
      <c r="W610" s="303"/>
      <c r="X610" s="303"/>
      <c r="Y610" s="303"/>
      <c r="Z610" s="303"/>
      <c r="AA610" s="303"/>
      <c r="AB610" s="261"/>
      <c r="AU610" s="262" t="s">
        <v>169</v>
      </c>
      <c r="AV610" s="262" t="s">
        <v>112</v>
      </c>
      <c r="AW610" s="259" t="s">
        <v>112</v>
      </c>
      <c r="AX610" s="259" t="s">
        <v>30</v>
      </c>
      <c r="AY610" s="259" t="s">
        <v>72</v>
      </c>
      <c r="AZ610" s="262" t="s">
        <v>162</v>
      </c>
    </row>
    <row r="611" spans="2:66" s="268" customFormat="1" ht="16.5" customHeight="1" x14ac:dyDescent="0.35">
      <c r="B611" s="263"/>
      <c r="C611" s="413"/>
      <c r="D611" s="413"/>
      <c r="E611" s="265" t="s">
        <v>5</v>
      </c>
      <c r="F611" s="479" t="s">
        <v>170</v>
      </c>
      <c r="G611" s="480"/>
      <c r="H611" s="480"/>
      <c r="I611" s="480"/>
      <c r="J611" s="413"/>
      <c r="K611" s="266">
        <v>29.08</v>
      </c>
      <c r="L611" s="264"/>
      <c r="M611" s="264"/>
      <c r="N611" s="304"/>
      <c r="O611" s="304"/>
      <c r="P611" s="304"/>
      <c r="Q611" s="304"/>
      <c r="R611" s="304"/>
      <c r="S611" s="267"/>
      <c r="U611" s="269"/>
      <c r="V611" s="304"/>
      <c r="W611" s="304"/>
      <c r="X611" s="304"/>
      <c r="Y611" s="304"/>
      <c r="Z611" s="304"/>
      <c r="AA611" s="304"/>
      <c r="AB611" s="270"/>
      <c r="AU611" s="271" t="s">
        <v>169</v>
      </c>
      <c r="AV611" s="271" t="s">
        <v>112</v>
      </c>
      <c r="AW611" s="268" t="s">
        <v>167</v>
      </c>
      <c r="AX611" s="268" t="s">
        <v>30</v>
      </c>
      <c r="AY611" s="268" t="s">
        <v>78</v>
      </c>
      <c r="AZ611" s="271" t="s">
        <v>162</v>
      </c>
    </row>
    <row r="612" spans="2:66" s="173" customFormat="1" ht="38.25" customHeight="1" x14ac:dyDescent="0.35">
      <c r="B612" s="174"/>
      <c r="C612" s="245">
        <f>C601+1</f>
        <v>174</v>
      </c>
      <c r="D612" s="245" t="s">
        <v>163</v>
      </c>
      <c r="E612" s="246" t="s">
        <v>788</v>
      </c>
      <c r="F612" s="460" t="s">
        <v>789</v>
      </c>
      <c r="G612" s="460"/>
      <c r="H612" s="460"/>
      <c r="I612" s="460"/>
      <c r="J612" s="247" t="s">
        <v>216</v>
      </c>
      <c r="K612" s="248">
        <v>1.079</v>
      </c>
      <c r="L612" s="461"/>
      <c r="M612" s="461"/>
      <c r="N612" s="462">
        <f>ROUND(L612*K612,2)</f>
        <v>0</v>
      </c>
      <c r="O612" s="462"/>
      <c r="P612" s="462"/>
      <c r="Q612" s="462"/>
      <c r="R612" s="315" t="s">
        <v>1422</v>
      </c>
      <c r="S612" s="177"/>
      <c r="U612" s="249" t="s">
        <v>5</v>
      </c>
      <c r="V612" s="250" t="s">
        <v>37</v>
      </c>
      <c r="W612" s="251">
        <v>0</v>
      </c>
      <c r="X612" s="251">
        <f>W612*K612</f>
        <v>0</v>
      </c>
      <c r="Y612" s="251">
        <v>0</v>
      </c>
      <c r="Z612" s="251">
        <f>Y612*K612</f>
        <v>0</v>
      </c>
      <c r="AA612" s="251">
        <v>0</v>
      </c>
      <c r="AB612" s="252">
        <f>AA612*K612</f>
        <v>0</v>
      </c>
      <c r="AS612" s="164" t="s">
        <v>198</v>
      </c>
      <c r="AU612" s="164" t="s">
        <v>163</v>
      </c>
      <c r="AV612" s="164" t="s">
        <v>112</v>
      </c>
      <c r="AZ612" s="164" t="s">
        <v>162</v>
      </c>
      <c r="BF612" s="253">
        <f>IF(V612="základní",N612,0)</f>
        <v>0</v>
      </c>
      <c r="BG612" s="253">
        <f>IF(V612="snížená",N612,0)</f>
        <v>0</v>
      </c>
      <c r="BH612" s="253">
        <f>IF(V612="zákl. přenesená",N612,0)</f>
        <v>0</v>
      </c>
      <c r="BI612" s="253">
        <f>IF(V612="sníž. přenesená",N612,0)</f>
        <v>0</v>
      </c>
      <c r="BJ612" s="253">
        <f>IF(V612="nulová",N612,0)</f>
        <v>0</v>
      </c>
      <c r="BK612" s="164" t="s">
        <v>78</v>
      </c>
      <c r="BL612" s="253">
        <f>ROUND(L612*K612,2)</f>
        <v>0</v>
      </c>
      <c r="BM612" s="164" t="s">
        <v>198</v>
      </c>
      <c r="BN612" s="164" t="s">
        <v>790</v>
      </c>
    </row>
    <row r="613" spans="2:66" s="237" customFormat="1" ht="29.9" customHeight="1" x14ac:dyDescent="0.35">
      <c r="B613" s="233"/>
      <c r="C613" s="244"/>
      <c r="D613" s="244" t="s">
        <v>140</v>
      </c>
      <c r="E613" s="244"/>
      <c r="F613" s="244"/>
      <c r="G613" s="244"/>
      <c r="H613" s="244"/>
      <c r="I613" s="244"/>
      <c r="J613" s="244"/>
      <c r="K613" s="244"/>
      <c r="L613" s="244"/>
      <c r="M613" s="244"/>
      <c r="N613" s="458">
        <f>BL613</f>
        <v>0</v>
      </c>
      <c r="O613" s="459"/>
      <c r="P613" s="459"/>
      <c r="Q613" s="459"/>
      <c r="R613" s="307"/>
      <c r="S613" s="236"/>
      <c r="U613" s="238"/>
      <c r="V613" s="234"/>
      <c r="W613" s="234"/>
      <c r="X613" s="239">
        <f>SUM(X614:X693)</f>
        <v>0</v>
      </c>
      <c r="Y613" s="234"/>
      <c r="Z613" s="239">
        <f>SUM(Z614:Z693)</f>
        <v>0</v>
      </c>
      <c r="AA613" s="234"/>
      <c r="AB613" s="240">
        <f>SUM(AB614:AB693)</f>
        <v>0</v>
      </c>
      <c r="AS613" s="241" t="s">
        <v>112</v>
      </c>
      <c r="AU613" s="242" t="s">
        <v>71</v>
      </c>
      <c r="AV613" s="242" t="s">
        <v>78</v>
      </c>
      <c r="AZ613" s="241" t="s">
        <v>162</v>
      </c>
      <c r="BL613" s="243">
        <f>SUM(BL614:BL693)</f>
        <v>0</v>
      </c>
    </row>
    <row r="614" spans="2:66" s="173" customFormat="1" ht="25.5" customHeight="1" x14ac:dyDescent="0.35">
      <c r="B614" s="174"/>
      <c r="C614" s="245">
        <f>C612+1</f>
        <v>175</v>
      </c>
      <c r="D614" s="245" t="s">
        <v>163</v>
      </c>
      <c r="E614" s="246" t="s">
        <v>791</v>
      </c>
      <c r="F614" s="460" t="s">
        <v>792</v>
      </c>
      <c r="G614" s="460"/>
      <c r="H614" s="460"/>
      <c r="I614" s="460"/>
      <c r="J614" s="247" t="s">
        <v>294</v>
      </c>
      <c r="K614" s="248">
        <v>41</v>
      </c>
      <c r="L614" s="461"/>
      <c r="M614" s="461"/>
      <c r="N614" s="462">
        <f>ROUND(L614*K614,2)</f>
        <v>0</v>
      </c>
      <c r="O614" s="462"/>
      <c r="P614" s="462"/>
      <c r="Q614" s="462"/>
      <c r="R614" s="312" t="s">
        <v>1420</v>
      </c>
      <c r="S614" s="177"/>
      <c r="U614" s="249" t="s">
        <v>5</v>
      </c>
      <c r="V614" s="250" t="s">
        <v>37</v>
      </c>
      <c r="W614" s="251">
        <v>0</v>
      </c>
      <c r="X614" s="251">
        <f>W614*K614</f>
        <v>0</v>
      </c>
      <c r="Y614" s="251">
        <v>0</v>
      </c>
      <c r="Z614" s="251">
        <f>Y614*K614</f>
        <v>0</v>
      </c>
      <c r="AA614" s="251">
        <v>0</v>
      </c>
      <c r="AB614" s="252">
        <f>AA614*K614</f>
        <v>0</v>
      </c>
      <c r="AS614" s="164" t="s">
        <v>198</v>
      </c>
      <c r="AU614" s="164" t="s">
        <v>163</v>
      </c>
      <c r="AV614" s="164" t="s">
        <v>112</v>
      </c>
      <c r="AZ614" s="164" t="s">
        <v>162</v>
      </c>
      <c r="BF614" s="253">
        <f>IF(V614="základní",N614,0)</f>
        <v>0</v>
      </c>
      <c r="BG614" s="253">
        <f>IF(V614="snížená",N614,0)</f>
        <v>0</v>
      </c>
      <c r="BH614" s="253">
        <f>IF(V614="zákl. přenesená",N614,0)</f>
        <v>0</v>
      </c>
      <c r="BI614" s="253">
        <f>IF(V614="sníž. přenesená",N614,0)</f>
        <v>0</v>
      </c>
      <c r="BJ614" s="253">
        <f>IF(V614="nulová",N614,0)</f>
        <v>0</v>
      </c>
      <c r="BK614" s="164" t="s">
        <v>78</v>
      </c>
      <c r="BL614" s="253">
        <f>ROUND(L614*K614,2)</f>
        <v>0</v>
      </c>
      <c r="BM614" s="164" t="s">
        <v>198</v>
      </c>
      <c r="BN614" s="164" t="s">
        <v>793</v>
      </c>
    </row>
    <row r="615" spans="2:66" s="275" customFormat="1" ht="16.5" customHeight="1" x14ac:dyDescent="0.35">
      <c r="B615" s="272"/>
      <c r="C615" s="414"/>
      <c r="D615" s="414"/>
      <c r="E615" s="415" t="s">
        <v>5</v>
      </c>
      <c r="F615" s="491" t="s">
        <v>794</v>
      </c>
      <c r="G615" s="492"/>
      <c r="H615" s="492"/>
      <c r="I615" s="492"/>
      <c r="J615" s="414"/>
      <c r="K615" s="415" t="s">
        <v>5</v>
      </c>
      <c r="L615" s="273"/>
      <c r="M615" s="273"/>
      <c r="N615" s="306"/>
      <c r="O615" s="306"/>
      <c r="P615" s="306"/>
      <c r="Q615" s="306"/>
      <c r="R615" s="306"/>
      <c r="S615" s="274"/>
      <c r="U615" s="276"/>
      <c r="V615" s="306"/>
      <c r="W615" s="306"/>
      <c r="X615" s="306"/>
      <c r="Y615" s="306"/>
      <c r="Z615" s="306"/>
      <c r="AA615" s="306"/>
      <c r="AB615" s="277"/>
      <c r="AU615" s="278" t="s">
        <v>169</v>
      </c>
      <c r="AV615" s="278" t="s">
        <v>112</v>
      </c>
      <c r="AW615" s="275" t="s">
        <v>78</v>
      </c>
      <c r="AX615" s="275" t="s">
        <v>30</v>
      </c>
      <c r="AY615" s="275" t="s">
        <v>72</v>
      </c>
      <c r="AZ615" s="278" t="s">
        <v>162</v>
      </c>
    </row>
    <row r="616" spans="2:66" s="275" customFormat="1" ht="16.5" customHeight="1" x14ac:dyDescent="0.35">
      <c r="B616" s="272"/>
      <c r="C616" s="414"/>
      <c r="D616" s="414"/>
      <c r="E616" s="415" t="s">
        <v>5</v>
      </c>
      <c r="F616" s="493" t="s">
        <v>536</v>
      </c>
      <c r="G616" s="494"/>
      <c r="H616" s="494"/>
      <c r="I616" s="494"/>
      <c r="J616" s="414"/>
      <c r="K616" s="415" t="s">
        <v>5</v>
      </c>
      <c r="L616" s="273"/>
      <c r="M616" s="273"/>
      <c r="N616" s="306"/>
      <c r="O616" s="306"/>
      <c r="P616" s="306"/>
      <c r="Q616" s="306"/>
      <c r="R616" s="306"/>
      <c r="S616" s="274"/>
      <c r="U616" s="276"/>
      <c r="V616" s="306"/>
      <c r="W616" s="306"/>
      <c r="X616" s="306"/>
      <c r="Y616" s="306"/>
      <c r="Z616" s="306"/>
      <c r="AA616" s="306"/>
      <c r="AB616" s="277"/>
      <c r="AU616" s="278" t="s">
        <v>169</v>
      </c>
      <c r="AV616" s="278" t="s">
        <v>112</v>
      </c>
      <c r="AW616" s="275" t="s">
        <v>78</v>
      </c>
      <c r="AX616" s="275" t="s">
        <v>30</v>
      </c>
      <c r="AY616" s="275" t="s">
        <v>72</v>
      </c>
      <c r="AZ616" s="278" t="s">
        <v>162</v>
      </c>
    </row>
    <row r="617" spans="2:66" s="259" customFormat="1" ht="16.5" customHeight="1" x14ac:dyDescent="0.35">
      <c r="B617" s="254"/>
      <c r="C617" s="412"/>
      <c r="D617" s="412"/>
      <c r="E617" s="256" t="s">
        <v>5</v>
      </c>
      <c r="F617" s="477" t="s">
        <v>342</v>
      </c>
      <c r="G617" s="478"/>
      <c r="H617" s="478"/>
      <c r="I617" s="478"/>
      <c r="J617" s="412"/>
      <c r="K617" s="257">
        <v>41</v>
      </c>
      <c r="L617" s="255"/>
      <c r="M617" s="255"/>
      <c r="N617" s="303"/>
      <c r="O617" s="303"/>
      <c r="P617" s="303"/>
      <c r="Q617" s="303"/>
      <c r="R617" s="303"/>
      <c r="S617" s="258"/>
      <c r="U617" s="260"/>
      <c r="V617" s="303"/>
      <c r="W617" s="303"/>
      <c r="X617" s="303"/>
      <c r="Y617" s="303"/>
      <c r="Z617" s="303"/>
      <c r="AA617" s="303"/>
      <c r="AB617" s="261"/>
      <c r="AU617" s="262" t="s">
        <v>169</v>
      </c>
      <c r="AV617" s="262" t="s">
        <v>112</v>
      </c>
      <c r="AW617" s="259" t="s">
        <v>112</v>
      </c>
      <c r="AX617" s="259" t="s">
        <v>30</v>
      </c>
      <c r="AY617" s="259" t="s">
        <v>72</v>
      </c>
      <c r="AZ617" s="262" t="s">
        <v>162</v>
      </c>
    </row>
    <row r="618" spans="2:66" s="268" customFormat="1" ht="16.5" customHeight="1" x14ac:dyDescent="0.35">
      <c r="B618" s="263"/>
      <c r="C618" s="413"/>
      <c r="D618" s="413"/>
      <c r="E618" s="265" t="s">
        <v>5</v>
      </c>
      <c r="F618" s="479" t="s">
        <v>170</v>
      </c>
      <c r="G618" s="480"/>
      <c r="H618" s="480"/>
      <c r="I618" s="480"/>
      <c r="J618" s="413"/>
      <c r="K618" s="266">
        <v>41</v>
      </c>
      <c r="L618" s="264"/>
      <c r="M618" s="264"/>
      <c r="N618" s="304"/>
      <c r="O618" s="304"/>
      <c r="P618" s="304"/>
      <c r="Q618" s="304"/>
      <c r="R618" s="304"/>
      <c r="S618" s="267"/>
      <c r="U618" s="269"/>
      <c r="V618" s="304"/>
      <c r="W618" s="304"/>
      <c r="X618" s="304"/>
      <c r="Y618" s="304"/>
      <c r="Z618" s="304"/>
      <c r="AA618" s="304"/>
      <c r="AB618" s="270"/>
      <c r="AU618" s="271" t="s">
        <v>169</v>
      </c>
      <c r="AV618" s="271" t="s">
        <v>112</v>
      </c>
      <c r="AW618" s="268" t="s">
        <v>167</v>
      </c>
      <c r="AX618" s="268" t="s">
        <v>30</v>
      </c>
      <c r="AY618" s="268" t="s">
        <v>78</v>
      </c>
      <c r="AZ618" s="271" t="s">
        <v>162</v>
      </c>
    </row>
    <row r="619" spans="2:66" s="173" customFormat="1" ht="38.25" customHeight="1" x14ac:dyDescent="0.35">
      <c r="B619" s="174"/>
      <c r="C619" s="245">
        <f>C614+1</f>
        <v>176</v>
      </c>
      <c r="D619" s="245" t="s">
        <v>163</v>
      </c>
      <c r="E619" s="246" t="s">
        <v>795</v>
      </c>
      <c r="F619" s="460" t="s">
        <v>796</v>
      </c>
      <c r="G619" s="460"/>
      <c r="H619" s="460"/>
      <c r="I619" s="460"/>
      <c r="J619" s="247" t="s">
        <v>294</v>
      </c>
      <c r="K619" s="248">
        <v>1</v>
      </c>
      <c r="L619" s="461"/>
      <c r="M619" s="461"/>
      <c r="N619" s="462">
        <f t="shared" ref="N619:N650" si="49">ROUND(L619*K619,2)</f>
        <v>0</v>
      </c>
      <c r="O619" s="462"/>
      <c r="P619" s="462"/>
      <c r="Q619" s="462"/>
      <c r="R619" s="313" t="s">
        <v>1428</v>
      </c>
      <c r="S619" s="177"/>
      <c r="U619" s="249" t="s">
        <v>5</v>
      </c>
      <c r="V619" s="250" t="s">
        <v>37</v>
      </c>
      <c r="W619" s="251">
        <v>0</v>
      </c>
      <c r="X619" s="251">
        <f t="shared" ref="X619:X682" si="50">W619*K619</f>
        <v>0</v>
      </c>
      <c r="Y619" s="251">
        <v>0</v>
      </c>
      <c r="Z619" s="251">
        <f t="shared" ref="Z619:Z682" si="51">Y619*K619</f>
        <v>0</v>
      </c>
      <c r="AA619" s="251">
        <v>0</v>
      </c>
      <c r="AB619" s="252">
        <f t="shared" ref="AB619:AB682" si="52">AA619*K619</f>
        <v>0</v>
      </c>
      <c r="AS619" s="164" t="s">
        <v>198</v>
      </c>
      <c r="AU619" s="164" t="s">
        <v>163</v>
      </c>
      <c r="AV619" s="164" t="s">
        <v>112</v>
      </c>
      <c r="AZ619" s="164" t="s">
        <v>162</v>
      </c>
      <c r="BF619" s="253">
        <f t="shared" ref="BF619:BF682" si="53">IF(V619="základní",N619,0)</f>
        <v>0</v>
      </c>
      <c r="BG619" s="253">
        <f t="shared" ref="BG619:BG682" si="54">IF(V619="snížená",N619,0)</f>
        <v>0</v>
      </c>
      <c r="BH619" s="253">
        <f t="shared" ref="BH619:BH682" si="55">IF(V619="zákl. přenesená",N619,0)</f>
        <v>0</v>
      </c>
      <c r="BI619" s="253">
        <f t="shared" ref="BI619:BI682" si="56">IF(V619="sníž. přenesená",N619,0)</f>
        <v>0</v>
      </c>
      <c r="BJ619" s="253">
        <f t="shared" ref="BJ619:BJ682" si="57">IF(V619="nulová",N619,0)</f>
        <v>0</v>
      </c>
      <c r="BK619" s="164" t="s">
        <v>78</v>
      </c>
      <c r="BL619" s="253">
        <f t="shared" ref="BL619:BL682" si="58">ROUND(L619*K619,2)</f>
        <v>0</v>
      </c>
      <c r="BM619" s="164" t="s">
        <v>198</v>
      </c>
      <c r="BN619" s="164" t="s">
        <v>797</v>
      </c>
    </row>
    <row r="620" spans="2:66" s="173" customFormat="1" ht="38.25" customHeight="1" x14ac:dyDescent="0.35">
      <c r="B620" s="174"/>
      <c r="C620" s="245">
        <f t="shared" ref="C620:C683" si="59">C619+1</f>
        <v>177</v>
      </c>
      <c r="D620" s="245" t="s">
        <v>163</v>
      </c>
      <c r="E620" s="246" t="s">
        <v>798</v>
      </c>
      <c r="F620" s="460" t="s">
        <v>799</v>
      </c>
      <c r="G620" s="460"/>
      <c r="H620" s="460"/>
      <c r="I620" s="460"/>
      <c r="J620" s="247" t="s">
        <v>294</v>
      </c>
      <c r="K620" s="248">
        <v>1</v>
      </c>
      <c r="L620" s="461"/>
      <c r="M620" s="461"/>
      <c r="N620" s="462">
        <f t="shared" si="49"/>
        <v>0</v>
      </c>
      <c r="O620" s="462"/>
      <c r="P620" s="462"/>
      <c r="Q620" s="462"/>
      <c r="R620" s="313" t="s">
        <v>1428</v>
      </c>
      <c r="S620" s="177"/>
      <c r="U620" s="249" t="s">
        <v>5</v>
      </c>
      <c r="V620" s="250" t="s">
        <v>37</v>
      </c>
      <c r="W620" s="251">
        <v>0</v>
      </c>
      <c r="X620" s="251">
        <f t="shared" si="50"/>
        <v>0</v>
      </c>
      <c r="Y620" s="251">
        <v>0</v>
      </c>
      <c r="Z620" s="251">
        <f t="shared" si="51"/>
        <v>0</v>
      </c>
      <c r="AA620" s="251">
        <v>0</v>
      </c>
      <c r="AB620" s="252">
        <f t="shared" si="52"/>
        <v>0</v>
      </c>
      <c r="AS620" s="164" t="s">
        <v>198</v>
      </c>
      <c r="AU620" s="164" t="s">
        <v>163</v>
      </c>
      <c r="AV620" s="164" t="s">
        <v>112</v>
      </c>
      <c r="AZ620" s="164" t="s">
        <v>162</v>
      </c>
      <c r="BF620" s="253">
        <f t="shared" si="53"/>
        <v>0</v>
      </c>
      <c r="BG620" s="253">
        <f t="shared" si="54"/>
        <v>0</v>
      </c>
      <c r="BH620" s="253">
        <f t="shared" si="55"/>
        <v>0</v>
      </c>
      <c r="BI620" s="253">
        <f t="shared" si="56"/>
        <v>0</v>
      </c>
      <c r="BJ620" s="253">
        <f t="shared" si="57"/>
        <v>0</v>
      </c>
      <c r="BK620" s="164" t="s">
        <v>78</v>
      </c>
      <c r="BL620" s="253">
        <f t="shared" si="58"/>
        <v>0</v>
      </c>
      <c r="BM620" s="164" t="s">
        <v>198</v>
      </c>
      <c r="BN620" s="164" t="s">
        <v>800</v>
      </c>
    </row>
    <row r="621" spans="2:66" s="173" customFormat="1" ht="38.25" customHeight="1" x14ac:dyDescent="0.35">
      <c r="B621" s="174"/>
      <c r="C621" s="245">
        <f t="shared" si="59"/>
        <v>178</v>
      </c>
      <c r="D621" s="245" t="s">
        <v>163</v>
      </c>
      <c r="E621" s="246" t="s">
        <v>801</v>
      </c>
      <c r="F621" s="460" t="s">
        <v>802</v>
      </c>
      <c r="G621" s="460"/>
      <c r="H621" s="460"/>
      <c r="I621" s="460"/>
      <c r="J621" s="247" t="s">
        <v>294</v>
      </c>
      <c r="K621" s="248">
        <v>1</v>
      </c>
      <c r="L621" s="461"/>
      <c r="M621" s="461"/>
      <c r="N621" s="462">
        <f t="shared" si="49"/>
        <v>0</v>
      </c>
      <c r="O621" s="462"/>
      <c r="P621" s="462"/>
      <c r="Q621" s="462"/>
      <c r="R621" s="313" t="s">
        <v>1428</v>
      </c>
      <c r="S621" s="177"/>
      <c r="U621" s="249" t="s">
        <v>5</v>
      </c>
      <c r="V621" s="250" t="s">
        <v>37</v>
      </c>
      <c r="W621" s="251">
        <v>0</v>
      </c>
      <c r="X621" s="251">
        <f t="shared" si="50"/>
        <v>0</v>
      </c>
      <c r="Y621" s="251">
        <v>0</v>
      </c>
      <c r="Z621" s="251">
        <f t="shared" si="51"/>
        <v>0</v>
      </c>
      <c r="AA621" s="251">
        <v>0</v>
      </c>
      <c r="AB621" s="252">
        <f t="shared" si="52"/>
        <v>0</v>
      </c>
      <c r="AS621" s="164" t="s">
        <v>198</v>
      </c>
      <c r="AU621" s="164" t="s">
        <v>163</v>
      </c>
      <c r="AV621" s="164" t="s">
        <v>112</v>
      </c>
      <c r="AZ621" s="164" t="s">
        <v>162</v>
      </c>
      <c r="BF621" s="253">
        <f t="shared" si="53"/>
        <v>0</v>
      </c>
      <c r="BG621" s="253">
        <f t="shared" si="54"/>
        <v>0</v>
      </c>
      <c r="BH621" s="253">
        <f t="shared" si="55"/>
        <v>0</v>
      </c>
      <c r="BI621" s="253">
        <f t="shared" si="56"/>
        <v>0</v>
      </c>
      <c r="BJ621" s="253">
        <f t="shared" si="57"/>
        <v>0</v>
      </c>
      <c r="BK621" s="164" t="s">
        <v>78</v>
      </c>
      <c r="BL621" s="253">
        <f t="shared" si="58"/>
        <v>0</v>
      </c>
      <c r="BM621" s="164" t="s">
        <v>198</v>
      </c>
      <c r="BN621" s="164" t="s">
        <v>803</v>
      </c>
    </row>
    <row r="622" spans="2:66" s="173" customFormat="1" ht="38.25" customHeight="1" x14ac:dyDescent="0.35">
      <c r="B622" s="174"/>
      <c r="C622" s="245">
        <f t="shared" si="59"/>
        <v>179</v>
      </c>
      <c r="D622" s="245" t="s">
        <v>163</v>
      </c>
      <c r="E622" s="246" t="s">
        <v>804</v>
      </c>
      <c r="F622" s="460" t="s">
        <v>805</v>
      </c>
      <c r="G622" s="460"/>
      <c r="H622" s="460"/>
      <c r="I622" s="460"/>
      <c r="J622" s="247" t="s">
        <v>294</v>
      </c>
      <c r="K622" s="248">
        <v>1</v>
      </c>
      <c r="L622" s="461"/>
      <c r="M622" s="461"/>
      <c r="N622" s="462">
        <f t="shared" si="49"/>
        <v>0</v>
      </c>
      <c r="O622" s="462"/>
      <c r="P622" s="462"/>
      <c r="Q622" s="462"/>
      <c r="R622" s="313" t="s">
        <v>1428</v>
      </c>
      <c r="S622" s="177"/>
      <c r="U622" s="249" t="s">
        <v>5</v>
      </c>
      <c r="V622" s="250" t="s">
        <v>37</v>
      </c>
      <c r="W622" s="251">
        <v>0</v>
      </c>
      <c r="X622" s="251">
        <f t="shared" si="50"/>
        <v>0</v>
      </c>
      <c r="Y622" s="251">
        <v>0</v>
      </c>
      <c r="Z622" s="251">
        <f t="shared" si="51"/>
        <v>0</v>
      </c>
      <c r="AA622" s="251">
        <v>0</v>
      </c>
      <c r="AB622" s="252">
        <f t="shared" si="52"/>
        <v>0</v>
      </c>
      <c r="AS622" s="164" t="s">
        <v>198</v>
      </c>
      <c r="AU622" s="164" t="s">
        <v>163</v>
      </c>
      <c r="AV622" s="164" t="s">
        <v>112</v>
      </c>
      <c r="AZ622" s="164" t="s">
        <v>162</v>
      </c>
      <c r="BF622" s="253">
        <f t="shared" si="53"/>
        <v>0</v>
      </c>
      <c r="BG622" s="253">
        <f t="shared" si="54"/>
        <v>0</v>
      </c>
      <c r="BH622" s="253">
        <f t="shared" si="55"/>
        <v>0</v>
      </c>
      <c r="BI622" s="253">
        <f t="shared" si="56"/>
        <v>0</v>
      </c>
      <c r="BJ622" s="253">
        <f t="shared" si="57"/>
        <v>0</v>
      </c>
      <c r="BK622" s="164" t="s">
        <v>78</v>
      </c>
      <c r="BL622" s="253">
        <f t="shared" si="58"/>
        <v>0</v>
      </c>
      <c r="BM622" s="164" t="s">
        <v>198</v>
      </c>
      <c r="BN622" s="164" t="s">
        <v>806</v>
      </c>
    </row>
    <row r="623" spans="2:66" s="173" customFormat="1" ht="38.25" customHeight="1" x14ac:dyDescent="0.35">
      <c r="B623" s="174"/>
      <c r="C623" s="245">
        <f t="shared" si="59"/>
        <v>180</v>
      </c>
      <c r="D623" s="245" t="s">
        <v>163</v>
      </c>
      <c r="E623" s="246" t="s">
        <v>807</v>
      </c>
      <c r="F623" s="460" t="s">
        <v>808</v>
      </c>
      <c r="G623" s="460"/>
      <c r="H623" s="460"/>
      <c r="I623" s="460"/>
      <c r="J623" s="247" t="s">
        <v>294</v>
      </c>
      <c r="K623" s="248">
        <v>1</v>
      </c>
      <c r="L623" s="461"/>
      <c r="M623" s="461"/>
      <c r="N623" s="462">
        <f t="shared" si="49"/>
        <v>0</v>
      </c>
      <c r="O623" s="462"/>
      <c r="P623" s="462"/>
      <c r="Q623" s="462"/>
      <c r="R623" s="313" t="s">
        <v>1428</v>
      </c>
      <c r="S623" s="177"/>
      <c r="U623" s="249" t="s">
        <v>5</v>
      </c>
      <c r="V623" s="250" t="s">
        <v>37</v>
      </c>
      <c r="W623" s="251">
        <v>0</v>
      </c>
      <c r="X623" s="251">
        <f t="shared" si="50"/>
        <v>0</v>
      </c>
      <c r="Y623" s="251">
        <v>0</v>
      </c>
      <c r="Z623" s="251">
        <f t="shared" si="51"/>
        <v>0</v>
      </c>
      <c r="AA623" s="251">
        <v>0</v>
      </c>
      <c r="AB623" s="252">
        <f t="shared" si="52"/>
        <v>0</v>
      </c>
      <c r="AS623" s="164" t="s">
        <v>198</v>
      </c>
      <c r="AU623" s="164" t="s">
        <v>163</v>
      </c>
      <c r="AV623" s="164" t="s">
        <v>112</v>
      </c>
      <c r="AZ623" s="164" t="s">
        <v>162</v>
      </c>
      <c r="BF623" s="253">
        <f t="shared" si="53"/>
        <v>0</v>
      </c>
      <c r="BG623" s="253">
        <f t="shared" si="54"/>
        <v>0</v>
      </c>
      <c r="BH623" s="253">
        <f t="shared" si="55"/>
        <v>0</v>
      </c>
      <c r="BI623" s="253">
        <f t="shared" si="56"/>
        <v>0</v>
      </c>
      <c r="BJ623" s="253">
        <f t="shared" si="57"/>
        <v>0</v>
      </c>
      <c r="BK623" s="164" t="s">
        <v>78</v>
      </c>
      <c r="BL623" s="253">
        <f t="shared" si="58"/>
        <v>0</v>
      </c>
      <c r="BM623" s="164" t="s">
        <v>198</v>
      </c>
      <c r="BN623" s="164" t="s">
        <v>809</v>
      </c>
    </row>
    <row r="624" spans="2:66" s="173" customFormat="1" ht="38.25" customHeight="1" x14ac:dyDescent="0.35">
      <c r="B624" s="174"/>
      <c r="C624" s="245">
        <f t="shared" si="59"/>
        <v>181</v>
      </c>
      <c r="D624" s="245" t="s">
        <v>163</v>
      </c>
      <c r="E624" s="246" t="s">
        <v>810</v>
      </c>
      <c r="F624" s="460" t="s">
        <v>811</v>
      </c>
      <c r="G624" s="460"/>
      <c r="H624" s="460"/>
      <c r="I624" s="460"/>
      <c r="J624" s="247" t="s">
        <v>294</v>
      </c>
      <c r="K624" s="248">
        <v>1</v>
      </c>
      <c r="L624" s="461"/>
      <c r="M624" s="461"/>
      <c r="N624" s="462">
        <f t="shared" si="49"/>
        <v>0</v>
      </c>
      <c r="O624" s="462"/>
      <c r="P624" s="462"/>
      <c r="Q624" s="462"/>
      <c r="R624" s="313" t="s">
        <v>1428</v>
      </c>
      <c r="S624" s="177"/>
      <c r="U624" s="249" t="s">
        <v>5</v>
      </c>
      <c r="V624" s="250" t="s">
        <v>37</v>
      </c>
      <c r="W624" s="251">
        <v>0</v>
      </c>
      <c r="X624" s="251">
        <f t="shared" si="50"/>
        <v>0</v>
      </c>
      <c r="Y624" s="251">
        <v>0</v>
      </c>
      <c r="Z624" s="251">
        <f t="shared" si="51"/>
        <v>0</v>
      </c>
      <c r="AA624" s="251">
        <v>0</v>
      </c>
      <c r="AB624" s="252">
        <f t="shared" si="52"/>
        <v>0</v>
      </c>
      <c r="AS624" s="164" t="s">
        <v>198</v>
      </c>
      <c r="AU624" s="164" t="s">
        <v>163</v>
      </c>
      <c r="AV624" s="164" t="s">
        <v>112</v>
      </c>
      <c r="AZ624" s="164" t="s">
        <v>162</v>
      </c>
      <c r="BF624" s="253">
        <f t="shared" si="53"/>
        <v>0</v>
      </c>
      <c r="BG624" s="253">
        <f t="shared" si="54"/>
        <v>0</v>
      </c>
      <c r="BH624" s="253">
        <f t="shared" si="55"/>
        <v>0</v>
      </c>
      <c r="BI624" s="253">
        <f t="shared" si="56"/>
        <v>0</v>
      </c>
      <c r="BJ624" s="253">
        <f t="shared" si="57"/>
        <v>0</v>
      </c>
      <c r="BK624" s="164" t="s">
        <v>78</v>
      </c>
      <c r="BL624" s="253">
        <f t="shared" si="58"/>
        <v>0</v>
      </c>
      <c r="BM624" s="164" t="s">
        <v>198</v>
      </c>
      <c r="BN624" s="164" t="s">
        <v>812</v>
      </c>
    </row>
    <row r="625" spans="2:66" s="173" customFormat="1" ht="38.25" customHeight="1" x14ac:dyDescent="0.35">
      <c r="B625" s="174"/>
      <c r="C625" s="245">
        <f t="shared" si="59"/>
        <v>182</v>
      </c>
      <c r="D625" s="245" t="s">
        <v>163</v>
      </c>
      <c r="E625" s="246" t="s">
        <v>813</v>
      </c>
      <c r="F625" s="460" t="s">
        <v>814</v>
      </c>
      <c r="G625" s="460"/>
      <c r="H625" s="460"/>
      <c r="I625" s="460"/>
      <c r="J625" s="247" t="s">
        <v>294</v>
      </c>
      <c r="K625" s="248">
        <v>1</v>
      </c>
      <c r="L625" s="461"/>
      <c r="M625" s="461"/>
      <c r="N625" s="462">
        <f t="shared" si="49"/>
        <v>0</v>
      </c>
      <c r="O625" s="462"/>
      <c r="P625" s="462"/>
      <c r="Q625" s="462"/>
      <c r="R625" s="313" t="s">
        <v>1428</v>
      </c>
      <c r="S625" s="177"/>
      <c r="U625" s="249" t="s">
        <v>5</v>
      </c>
      <c r="V625" s="250" t="s">
        <v>37</v>
      </c>
      <c r="W625" s="251">
        <v>0</v>
      </c>
      <c r="X625" s="251">
        <f t="shared" si="50"/>
        <v>0</v>
      </c>
      <c r="Y625" s="251">
        <v>0</v>
      </c>
      <c r="Z625" s="251">
        <f t="shared" si="51"/>
        <v>0</v>
      </c>
      <c r="AA625" s="251">
        <v>0</v>
      </c>
      <c r="AB625" s="252">
        <f t="shared" si="52"/>
        <v>0</v>
      </c>
      <c r="AS625" s="164" t="s">
        <v>198</v>
      </c>
      <c r="AU625" s="164" t="s">
        <v>163</v>
      </c>
      <c r="AV625" s="164" t="s">
        <v>112</v>
      </c>
      <c r="AZ625" s="164" t="s">
        <v>162</v>
      </c>
      <c r="BF625" s="253">
        <f t="shared" si="53"/>
        <v>0</v>
      </c>
      <c r="BG625" s="253">
        <f t="shared" si="54"/>
        <v>0</v>
      </c>
      <c r="BH625" s="253">
        <f t="shared" si="55"/>
        <v>0</v>
      </c>
      <c r="BI625" s="253">
        <f t="shared" si="56"/>
        <v>0</v>
      </c>
      <c r="BJ625" s="253">
        <f t="shared" si="57"/>
        <v>0</v>
      </c>
      <c r="BK625" s="164" t="s">
        <v>78</v>
      </c>
      <c r="BL625" s="253">
        <f t="shared" si="58"/>
        <v>0</v>
      </c>
      <c r="BM625" s="164" t="s">
        <v>198</v>
      </c>
      <c r="BN625" s="164" t="s">
        <v>815</v>
      </c>
    </row>
    <row r="626" spans="2:66" s="173" customFormat="1" ht="38.25" customHeight="1" x14ac:dyDescent="0.35">
      <c r="B626" s="174"/>
      <c r="C626" s="245">
        <f t="shared" si="59"/>
        <v>183</v>
      </c>
      <c r="D626" s="245" t="s">
        <v>163</v>
      </c>
      <c r="E626" s="246" t="s">
        <v>816</v>
      </c>
      <c r="F626" s="460" t="s">
        <v>817</v>
      </c>
      <c r="G626" s="460"/>
      <c r="H626" s="460"/>
      <c r="I626" s="460"/>
      <c r="J626" s="247" t="s">
        <v>294</v>
      </c>
      <c r="K626" s="248">
        <v>1</v>
      </c>
      <c r="L626" s="461"/>
      <c r="M626" s="461"/>
      <c r="N626" s="462">
        <f t="shared" si="49"/>
        <v>0</v>
      </c>
      <c r="O626" s="462"/>
      <c r="P626" s="462"/>
      <c r="Q626" s="462"/>
      <c r="R626" s="313" t="s">
        <v>1428</v>
      </c>
      <c r="S626" s="177"/>
      <c r="U626" s="249" t="s">
        <v>5</v>
      </c>
      <c r="V626" s="250" t="s">
        <v>37</v>
      </c>
      <c r="W626" s="251">
        <v>0</v>
      </c>
      <c r="X626" s="251">
        <f t="shared" si="50"/>
        <v>0</v>
      </c>
      <c r="Y626" s="251">
        <v>0</v>
      </c>
      <c r="Z626" s="251">
        <f t="shared" si="51"/>
        <v>0</v>
      </c>
      <c r="AA626" s="251">
        <v>0</v>
      </c>
      <c r="AB626" s="252">
        <f t="shared" si="52"/>
        <v>0</v>
      </c>
      <c r="AS626" s="164" t="s">
        <v>198</v>
      </c>
      <c r="AU626" s="164" t="s">
        <v>163</v>
      </c>
      <c r="AV626" s="164" t="s">
        <v>112</v>
      </c>
      <c r="AZ626" s="164" t="s">
        <v>162</v>
      </c>
      <c r="BF626" s="253">
        <f t="shared" si="53"/>
        <v>0</v>
      </c>
      <c r="BG626" s="253">
        <f t="shared" si="54"/>
        <v>0</v>
      </c>
      <c r="BH626" s="253">
        <f t="shared" si="55"/>
        <v>0</v>
      </c>
      <c r="BI626" s="253">
        <f t="shared" si="56"/>
        <v>0</v>
      </c>
      <c r="BJ626" s="253">
        <f t="shared" si="57"/>
        <v>0</v>
      </c>
      <c r="BK626" s="164" t="s">
        <v>78</v>
      </c>
      <c r="BL626" s="253">
        <f t="shared" si="58"/>
        <v>0</v>
      </c>
      <c r="BM626" s="164" t="s">
        <v>198</v>
      </c>
      <c r="BN626" s="164" t="s">
        <v>818</v>
      </c>
    </row>
    <row r="627" spans="2:66" s="173" customFormat="1" ht="38.25" customHeight="1" x14ac:dyDescent="0.35">
      <c r="B627" s="174"/>
      <c r="C627" s="245">
        <f t="shared" si="59"/>
        <v>184</v>
      </c>
      <c r="D627" s="245" t="s">
        <v>163</v>
      </c>
      <c r="E627" s="246" t="s">
        <v>819</v>
      </c>
      <c r="F627" s="460" t="s">
        <v>820</v>
      </c>
      <c r="G627" s="460"/>
      <c r="H627" s="460"/>
      <c r="I627" s="460"/>
      <c r="J627" s="247" t="s">
        <v>294</v>
      </c>
      <c r="K627" s="248">
        <v>1</v>
      </c>
      <c r="L627" s="461"/>
      <c r="M627" s="461"/>
      <c r="N627" s="462">
        <f t="shared" si="49"/>
        <v>0</v>
      </c>
      <c r="O627" s="462"/>
      <c r="P627" s="462"/>
      <c r="Q627" s="462"/>
      <c r="R627" s="313" t="s">
        <v>1428</v>
      </c>
      <c r="S627" s="177"/>
      <c r="U627" s="249" t="s">
        <v>5</v>
      </c>
      <c r="V627" s="250" t="s">
        <v>37</v>
      </c>
      <c r="W627" s="251">
        <v>0</v>
      </c>
      <c r="X627" s="251">
        <f t="shared" si="50"/>
        <v>0</v>
      </c>
      <c r="Y627" s="251">
        <v>0</v>
      </c>
      <c r="Z627" s="251">
        <f t="shared" si="51"/>
        <v>0</v>
      </c>
      <c r="AA627" s="251">
        <v>0</v>
      </c>
      <c r="AB627" s="252">
        <f t="shared" si="52"/>
        <v>0</v>
      </c>
      <c r="AS627" s="164" t="s">
        <v>198</v>
      </c>
      <c r="AU627" s="164" t="s">
        <v>163</v>
      </c>
      <c r="AV627" s="164" t="s">
        <v>112</v>
      </c>
      <c r="AZ627" s="164" t="s">
        <v>162</v>
      </c>
      <c r="BF627" s="253">
        <f t="shared" si="53"/>
        <v>0</v>
      </c>
      <c r="BG627" s="253">
        <f t="shared" si="54"/>
        <v>0</v>
      </c>
      <c r="BH627" s="253">
        <f t="shared" si="55"/>
        <v>0</v>
      </c>
      <c r="BI627" s="253">
        <f t="shared" si="56"/>
        <v>0</v>
      </c>
      <c r="BJ627" s="253">
        <f t="shared" si="57"/>
        <v>0</v>
      </c>
      <c r="BK627" s="164" t="s">
        <v>78</v>
      </c>
      <c r="BL627" s="253">
        <f t="shared" si="58"/>
        <v>0</v>
      </c>
      <c r="BM627" s="164" t="s">
        <v>198</v>
      </c>
      <c r="BN627" s="164" t="s">
        <v>821</v>
      </c>
    </row>
    <row r="628" spans="2:66" s="173" customFormat="1" ht="38.25" customHeight="1" x14ac:dyDescent="0.35">
      <c r="B628" s="174"/>
      <c r="C628" s="245">
        <f t="shared" si="59"/>
        <v>185</v>
      </c>
      <c r="D628" s="245" t="s">
        <v>163</v>
      </c>
      <c r="E628" s="246" t="s">
        <v>822</v>
      </c>
      <c r="F628" s="460" t="s">
        <v>823</v>
      </c>
      <c r="G628" s="460"/>
      <c r="H628" s="460"/>
      <c r="I628" s="460"/>
      <c r="J628" s="247" t="s">
        <v>294</v>
      </c>
      <c r="K628" s="248">
        <v>1</v>
      </c>
      <c r="L628" s="461"/>
      <c r="M628" s="461"/>
      <c r="N628" s="462">
        <f t="shared" si="49"/>
        <v>0</v>
      </c>
      <c r="O628" s="462"/>
      <c r="P628" s="462"/>
      <c r="Q628" s="462"/>
      <c r="R628" s="313" t="s">
        <v>1428</v>
      </c>
      <c r="S628" s="177"/>
      <c r="U628" s="249" t="s">
        <v>5</v>
      </c>
      <c r="V628" s="250" t="s">
        <v>37</v>
      </c>
      <c r="W628" s="251">
        <v>0</v>
      </c>
      <c r="X628" s="251">
        <f t="shared" si="50"/>
        <v>0</v>
      </c>
      <c r="Y628" s="251">
        <v>0</v>
      </c>
      <c r="Z628" s="251">
        <f t="shared" si="51"/>
        <v>0</v>
      </c>
      <c r="AA628" s="251">
        <v>0</v>
      </c>
      <c r="AB628" s="252">
        <f t="shared" si="52"/>
        <v>0</v>
      </c>
      <c r="AS628" s="164" t="s">
        <v>198</v>
      </c>
      <c r="AU628" s="164" t="s">
        <v>163</v>
      </c>
      <c r="AV628" s="164" t="s">
        <v>112</v>
      </c>
      <c r="AZ628" s="164" t="s">
        <v>162</v>
      </c>
      <c r="BF628" s="253">
        <f t="shared" si="53"/>
        <v>0</v>
      </c>
      <c r="BG628" s="253">
        <f t="shared" si="54"/>
        <v>0</v>
      </c>
      <c r="BH628" s="253">
        <f t="shared" si="55"/>
        <v>0</v>
      </c>
      <c r="BI628" s="253">
        <f t="shared" si="56"/>
        <v>0</v>
      </c>
      <c r="BJ628" s="253">
        <f t="shared" si="57"/>
        <v>0</v>
      </c>
      <c r="BK628" s="164" t="s">
        <v>78</v>
      </c>
      <c r="BL628" s="253">
        <f t="shared" si="58"/>
        <v>0</v>
      </c>
      <c r="BM628" s="164" t="s">
        <v>198</v>
      </c>
      <c r="BN628" s="164" t="s">
        <v>824</v>
      </c>
    </row>
    <row r="629" spans="2:66" s="173" customFormat="1" ht="38.25" customHeight="1" x14ac:dyDescent="0.35">
      <c r="B629" s="174"/>
      <c r="C629" s="245">
        <f t="shared" si="59"/>
        <v>186</v>
      </c>
      <c r="D629" s="245" t="s">
        <v>163</v>
      </c>
      <c r="E629" s="246" t="s">
        <v>825</v>
      </c>
      <c r="F629" s="460" t="s">
        <v>826</v>
      </c>
      <c r="G629" s="460"/>
      <c r="H629" s="460"/>
      <c r="I629" s="460"/>
      <c r="J629" s="247" t="s">
        <v>294</v>
      </c>
      <c r="K629" s="248">
        <v>1</v>
      </c>
      <c r="L629" s="461"/>
      <c r="M629" s="461"/>
      <c r="N629" s="462">
        <f t="shared" si="49"/>
        <v>0</v>
      </c>
      <c r="O629" s="462"/>
      <c r="P629" s="462"/>
      <c r="Q629" s="462"/>
      <c r="R629" s="313" t="s">
        <v>1428</v>
      </c>
      <c r="S629" s="177"/>
      <c r="U629" s="249" t="s">
        <v>5</v>
      </c>
      <c r="V629" s="250" t="s">
        <v>37</v>
      </c>
      <c r="W629" s="251">
        <v>0</v>
      </c>
      <c r="X629" s="251">
        <f t="shared" si="50"/>
        <v>0</v>
      </c>
      <c r="Y629" s="251">
        <v>0</v>
      </c>
      <c r="Z629" s="251">
        <f t="shared" si="51"/>
        <v>0</v>
      </c>
      <c r="AA629" s="251">
        <v>0</v>
      </c>
      <c r="AB629" s="252">
        <f t="shared" si="52"/>
        <v>0</v>
      </c>
      <c r="AS629" s="164" t="s">
        <v>198</v>
      </c>
      <c r="AU629" s="164" t="s">
        <v>163</v>
      </c>
      <c r="AV629" s="164" t="s">
        <v>112</v>
      </c>
      <c r="AZ629" s="164" t="s">
        <v>162</v>
      </c>
      <c r="BF629" s="253">
        <f t="shared" si="53"/>
        <v>0</v>
      </c>
      <c r="BG629" s="253">
        <f t="shared" si="54"/>
        <v>0</v>
      </c>
      <c r="BH629" s="253">
        <f t="shared" si="55"/>
        <v>0</v>
      </c>
      <c r="BI629" s="253">
        <f t="shared" si="56"/>
        <v>0</v>
      </c>
      <c r="BJ629" s="253">
        <f t="shared" si="57"/>
        <v>0</v>
      </c>
      <c r="BK629" s="164" t="s">
        <v>78</v>
      </c>
      <c r="BL629" s="253">
        <f t="shared" si="58"/>
        <v>0</v>
      </c>
      <c r="BM629" s="164" t="s">
        <v>198</v>
      </c>
      <c r="BN629" s="164" t="s">
        <v>827</v>
      </c>
    </row>
    <row r="630" spans="2:66" s="173" customFormat="1" ht="38.25" customHeight="1" x14ac:dyDescent="0.35">
      <c r="B630" s="174"/>
      <c r="C630" s="245">
        <f t="shared" si="59"/>
        <v>187</v>
      </c>
      <c r="D630" s="245" t="s">
        <v>163</v>
      </c>
      <c r="E630" s="246" t="s">
        <v>828</v>
      </c>
      <c r="F630" s="460" t="s">
        <v>829</v>
      </c>
      <c r="G630" s="460"/>
      <c r="H630" s="460"/>
      <c r="I630" s="460"/>
      <c r="J630" s="247" t="s">
        <v>294</v>
      </c>
      <c r="K630" s="248">
        <v>1</v>
      </c>
      <c r="L630" s="461"/>
      <c r="M630" s="461"/>
      <c r="N630" s="462">
        <f t="shared" si="49"/>
        <v>0</v>
      </c>
      <c r="O630" s="462"/>
      <c r="P630" s="462"/>
      <c r="Q630" s="462"/>
      <c r="R630" s="313" t="s">
        <v>1428</v>
      </c>
      <c r="S630" s="177"/>
      <c r="U630" s="249" t="s">
        <v>5</v>
      </c>
      <c r="V630" s="250" t="s">
        <v>37</v>
      </c>
      <c r="W630" s="251">
        <v>0</v>
      </c>
      <c r="X630" s="251">
        <f t="shared" si="50"/>
        <v>0</v>
      </c>
      <c r="Y630" s="251">
        <v>0</v>
      </c>
      <c r="Z630" s="251">
        <f t="shared" si="51"/>
        <v>0</v>
      </c>
      <c r="AA630" s="251">
        <v>0</v>
      </c>
      <c r="AB630" s="252">
        <f t="shared" si="52"/>
        <v>0</v>
      </c>
      <c r="AS630" s="164" t="s">
        <v>198</v>
      </c>
      <c r="AU630" s="164" t="s">
        <v>163</v>
      </c>
      <c r="AV630" s="164" t="s">
        <v>112</v>
      </c>
      <c r="AZ630" s="164" t="s">
        <v>162</v>
      </c>
      <c r="BF630" s="253">
        <f t="shared" si="53"/>
        <v>0</v>
      </c>
      <c r="BG630" s="253">
        <f t="shared" si="54"/>
        <v>0</v>
      </c>
      <c r="BH630" s="253">
        <f t="shared" si="55"/>
        <v>0</v>
      </c>
      <c r="BI630" s="253">
        <f t="shared" si="56"/>
        <v>0</v>
      </c>
      <c r="BJ630" s="253">
        <f t="shared" si="57"/>
        <v>0</v>
      </c>
      <c r="BK630" s="164" t="s">
        <v>78</v>
      </c>
      <c r="BL630" s="253">
        <f t="shared" si="58"/>
        <v>0</v>
      </c>
      <c r="BM630" s="164" t="s">
        <v>198</v>
      </c>
      <c r="BN630" s="164" t="s">
        <v>830</v>
      </c>
    </row>
    <row r="631" spans="2:66" s="173" customFormat="1" ht="38.25" customHeight="1" x14ac:dyDescent="0.35">
      <c r="B631" s="174"/>
      <c r="C631" s="245">
        <f t="shared" si="59"/>
        <v>188</v>
      </c>
      <c r="D631" s="245" t="s">
        <v>163</v>
      </c>
      <c r="E631" s="246" t="s">
        <v>831</v>
      </c>
      <c r="F631" s="460" t="s">
        <v>832</v>
      </c>
      <c r="G631" s="460"/>
      <c r="H631" s="460"/>
      <c r="I631" s="460"/>
      <c r="J631" s="247" t="s">
        <v>294</v>
      </c>
      <c r="K631" s="248">
        <v>1</v>
      </c>
      <c r="L631" s="461"/>
      <c r="M631" s="461"/>
      <c r="N631" s="462">
        <f t="shared" si="49"/>
        <v>0</v>
      </c>
      <c r="O631" s="462"/>
      <c r="P631" s="462"/>
      <c r="Q631" s="462"/>
      <c r="R631" s="313" t="s">
        <v>1428</v>
      </c>
      <c r="S631" s="177"/>
      <c r="U631" s="249" t="s">
        <v>5</v>
      </c>
      <c r="V631" s="250" t="s">
        <v>37</v>
      </c>
      <c r="W631" s="251">
        <v>0</v>
      </c>
      <c r="X631" s="251">
        <f t="shared" si="50"/>
        <v>0</v>
      </c>
      <c r="Y631" s="251">
        <v>0</v>
      </c>
      <c r="Z631" s="251">
        <f t="shared" si="51"/>
        <v>0</v>
      </c>
      <c r="AA631" s="251">
        <v>0</v>
      </c>
      <c r="AB631" s="252">
        <f t="shared" si="52"/>
        <v>0</v>
      </c>
      <c r="AS631" s="164" t="s">
        <v>198</v>
      </c>
      <c r="AU631" s="164" t="s">
        <v>163</v>
      </c>
      <c r="AV631" s="164" t="s">
        <v>112</v>
      </c>
      <c r="AZ631" s="164" t="s">
        <v>162</v>
      </c>
      <c r="BF631" s="253">
        <f t="shared" si="53"/>
        <v>0</v>
      </c>
      <c r="BG631" s="253">
        <f t="shared" si="54"/>
        <v>0</v>
      </c>
      <c r="BH631" s="253">
        <f t="shared" si="55"/>
        <v>0</v>
      </c>
      <c r="BI631" s="253">
        <f t="shared" si="56"/>
        <v>0</v>
      </c>
      <c r="BJ631" s="253">
        <f t="shared" si="57"/>
        <v>0</v>
      </c>
      <c r="BK631" s="164" t="s">
        <v>78</v>
      </c>
      <c r="BL631" s="253">
        <f t="shared" si="58"/>
        <v>0</v>
      </c>
      <c r="BM631" s="164" t="s">
        <v>198</v>
      </c>
      <c r="BN631" s="164" t="s">
        <v>833</v>
      </c>
    </row>
    <row r="632" spans="2:66" s="173" customFormat="1" ht="38.25" customHeight="1" x14ac:dyDescent="0.35">
      <c r="B632" s="174"/>
      <c r="C632" s="245">
        <f t="shared" si="59"/>
        <v>189</v>
      </c>
      <c r="D632" s="245" t="s">
        <v>163</v>
      </c>
      <c r="E632" s="246" t="s">
        <v>834</v>
      </c>
      <c r="F632" s="460" t="s">
        <v>835</v>
      </c>
      <c r="G632" s="460"/>
      <c r="H632" s="460"/>
      <c r="I632" s="460"/>
      <c r="J632" s="247" t="s">
        <v>294</v>
      </c>
      <c r="K632" s="248">
        <v>1</v>
      </c>
      <c r="L632" s="461"/>
      <c r="M632" s="461"/>
      <c r="N632" s="462">
        <f t="shared" si="49"/>
        <v>0</v>
      </c>
      <c r="O632" s="462"/>
      <c r="P632" s="462"/>
      <c r="Q632" s="462"/>
      <c r="R632" s="313" t="s">
        <v>1428</v>
      </c>
      <c r="S632" s="177"/>
      <c r="U632" s="249" t="s">
        <v>5</v>
      </c>
      <c r="V632" s="250" t="s">
        <v>37</v>
      </c>
      <c r="W632" s="251">
        <v>0</v>
      </c>
      <c r="X632" s="251">
        <f t="shared" si="50"/>
        <v>0</v>
      </c>
      <c r="Y632" s="251">
        <v>0</v>
      </c>
      <c r="Z632" s="251">
        <f t="shared" si="51"/>
        <v>0</v>
      </c>
      <c r="AA632" s="251">
        <v>0</v>
      </c>
      <c r="AB632" s="252">
        <f t="shared" si="52"/>
        <v>0</v>
      </c>
      <c r="AS632" s="164" t="s">
        <v>198</v>
      </c>
      <c r="AU632" s="164" t="s">
        <v>163</v>
      </c>
      <c r="AV632" s="164" t="s">
        <v>112</v>
      </c>
      <c r="AZ632" s="164" t="s">
        <v>162</v>
      </c>
      <c r="BF632" s="253">
        <f t="shared" si="53"/>
        <v>0</v>
      </c>
      <c r="BG632" s="253">
        <f t="shared" si="54"/>
        <v>0</v>
      </c>
      <c r="BH632" s="253">
        <f t="shared" si="55"/>
        <v>0</v>
      </c>
      <c r="BI632" s="253">
        <f t="shared" si="56"/>
        <v>0</v>
      </c>
      <c r="BJ632" s="253">
        <f t="shared" si="57"/>
        <v>0</v>
      </c>
      <c r="BK632" s="164" t="s">
        <v>78</v>
      </c>
      <c r="BL632" s="253">
        <f t="shared" si="58"/>
        <v>0</v>
      </c>
      <c r="BM632" s="164" t="s">
        <v>198</v>
      </c>
      <c r="BN632" s="164" t="s">
        <v>836</v>
      </c>
    </row>
    <row r="633" spans="2:66" s="173" customFormat="1" ht="38.25" customHeight="1" x14ac:dyDescent="0.35">
      <c r="B633" s="174"/>
      <c r="C633" s="245">
        <f t="shared" si="59"/>
        <v>190</v>
      </c>
      <c r="D633" s="245" t="s">
        <v>163</v>
      </c>
      <c r="E633" s="246" t="s">
        <v>837</v>
      </c>
      <c r="F633" s="460" t="s">
        <v>838</v>
      </c>
      <c r="G633" s="460"/>
      <c r="H633" s="460"/>
      <c r="I633" s="460"/>
      <c r="J633" s="247" t="s">
        <v>294</v>
      </c>
      <c r="K633" s="248">
        <v>1</v>
      </c>
      <c r="L633" s="461"/>
      <c r="M633" s="461"/>
      <c r="N633" s="462">
        <f t="shared" si="49"/>
        <v>0</v>
      </c>
      <c r="O633" s="462"/>
      <c r="P633" s="462"/>
      <c r="Q633" s="462"/>
      <c r="R633" s="313" t="s">
        <v>1428</v>
      </c>
      <c r="S633" s="177"/>
      <c r="U633" s="249" t="s">
        <v>5</v>
      </c>
      <c r="V633" s="250" t="s">
        <v>37</v>
      </c>
      <c r="W633" s="251">
        <v>0</v>
      </c>
      <c r="X633" s="251">
        <f t="shared" si="50"/>
        <v>0</v>
      </c>
      <c r="Y633" s="251">
        <v>0</v>
      </c>
      <c r="Z633" s="251">
        <f t="shared" si="51"/>
        <v>0</v>
      </c>
      <c r="AA633" s="251">
        <v>0</v>
      </c>
      <c r="AB633" s="252">
        <f t="shared" si="52"/>
        <v>0</v>
      </c>
      <c r="AS633" s="164" t="s">
        <v>198</v>
      </c>
      <c r="AU633" s="164" t="s">
        <v>163</v>
      </c>
      <c r="AV633" s="164" t="s">
        <v>112</v>
      </c>
      <c r="AZ633" s="164" t="s">
        <v>162</v>
      </c>
      <c r="BF633" s="253">
        <f t="shared" si="53"/>
        <v>0</v>
      </c>
      <c r="BG633" s="253">
        <f t="shared" si="54"/>
        <v>0</v>
      </c>
      <c r="BH633" s="253">
        <f t="shared" si="55"/>
        <v>0</v>
      </c>
      <c r="BI633" s="253">
        <f t="shared" si="56"/>
        <v>0</v>
      </c>
      <c r="BJ633" s="253">
        <f t="shared" si="57"/>
        <v>0</v>
      </c>
      <c r="BK633" s="164" t="s">
        <v>78</v>
      </c>
      <c r="BL633" s="253">
        <f t="shared" si="58"/>
        <v>0</v>
      </c>
      <c r="BM633" s="164" t="s">
        <v>198</v>
      </c>
      <c r="BN633" s="164" t="s">
        <v>839</v>
      </c>
    </row>
    <row r="634" spans="2:66" s="173" customFormat="1" ht="38.25" customHeight="1" x14ac:dyDescent="0.35">
      <c r="B634" s="174"/>
      <c r="C634" s="245">
        <f t="shared" si="59"/>
        <v>191</v>
      </c>
      <c r="D634" s="245" t="s">
        <v>163</v>
      </c>
      <c r="E634" s="246" t="s">
        <v>840</v>
      </c>
      <c r="F634" s="460" t="s">
        <v>841</v>
      </c>
      <c r="G634" s="460"/>
      <c r="H634" s="460"/>
      <c r="I634" s="460"/>
      <c r="J634" s="247" t="s">
        <v>294</v>
      </c>
      <c r="K634" s="248">
        <v>1</v>
      </c>
      <c r="L634" s="461"/>
      <c r="M634" s="461"/>
      <c r="N634" s="462">
        <f t="shared" si="49"/>
        <v>0</v>
      </c>
      <c r="O634" s="462"/>
      <c r="P634" s="462"/>
      <c r="Q634" s="462"/>
      <c r="R634" s="313" t="s">
        <v>1428</v>
      </c>
      <c r="S634" s="177"/>
      <c r="U634" s="249" t="s">
        <v>5</v>
      </c>
      <c r="V634" s="250" t="s">
        <v>37</v>
      </c>
      <c r="W634" s="251">
        <v>0</v>
      </c>
      <c r="X634" s="251">
        <f t="shared" si="50"/>
        <v>0</v>
      </c>
      <c r="Y634" s="251">
        <v>0</v>
      </c>
      <c r="Z634" s="251">
        <f t="shared" si="51"/>
        <v>0</v>
      </c>
      <c r="AA634" s="251">
        <v>0</v>
      </c>
      <c r="AB634" s="252">
        <f t="shared" si="52"/>
        <v>0</v>
      </c>
      <c r="AS634" s="164" t="s">
        <v>198</v>
      </c>
      <c r="AU634" s="164" t="s">
        <v>163</v>
      </c>
      <c r="AV634" s="164" t="s">
        <v>112</v>
      </c>
      <c r="AZ634" s="164" t="s">
        <v>162</v>
      </c>
      <c r="BF634" s="253">
        <f t="shared" si="53"/>
        <v>0</v>
      </c>
      <c r="BG634" s="253">
        <f t="shared" si="54"/>
        <v>0</v>
      </c>
      <c r="BH634" s="253">
        <f t="shared" si="55"/>
        <v>0</v>
      </c>
      <c r="BI634" s="253">
        <f t="shared" si="56"/>
        <v>0</v>
      </c>
      <c r="BJ634" s="253">
        <f t="shared" si="57"/>
        <v>0</v>
      </c>
      <c r="BK634" s="164" t="s">
        <v>78</v>
      </c>
      <c r="BL634" s="253">
        <f t="shared" si="58"/>
        <v>0</v>
      </c>
      <c r="BM634" s="164" t="s">
        <v>198</v>
      </c>
      <c r="BN634" s="164" t="s">
        <v>842</v>
      </c>
    </row>
    <row r="635" spans="2:66" s="173" customFormat="1" ht="38.25" customHeight="1" x14ac:dyDescent="0.35">
      <c r="B635" s="174"/>
      <c r="C635" s="245">
        <f t="shared" si="59"/>
        <v>192</v>
      </c>
      <c r="D635" s="245" t="s">
        <v>163</v>
      </c>
      <c r="E635" s="246" t="s">
        <v>843</v>
      </c>
      <c r="F635" s="460" t="s">
        <v>844</v>
      </c>
      <c r="G635" s="460"/>
      <c r="H635" s="460"/>
      <c r="I635" s="460"/>
      <c r="J635" s="247" t="s">
        <v>294</v>
      </c>
      <c r="K635" s="248">
        <v>1</v>
      </c>
      <c r="L635" s="461"/>
      <c r="M635" s="461"/>
      <c r="N635" s="462">
        <f t="shared" si="49"/>
        <v>0</v>
      </c>
      <c r="O635" s="462"/>
      <c r="P635" s="462"/>
      <c r="Q635" s="462"/>
      <c r="R635" s="313" t="s">
        <v>1428</v>
      </c>
      <c r="S635" s="177"/>
      <c r="U635" s="249" t="s">
        <v>5</v>
      </c>
      <c r="V635" s="250" t="s">
        <v>37</v>
      </c>
      <c r="W635" s="251">
        <v>0</v>
      </c>
      <c r="X635" s="251">
        <f t="shared" si="50"/>
        <v>0</v>
      </c>
      <c r="Y635" s="251">
        <v>0</v>
      </c>
      <c r="Z635" s="251">
        <f t="shared" si="51"/>
        <v>0</v>
      </c>
      <c r="AA635" s="251">
        <v>0</v>
      </c>
      <c r="AB635" s="252">
        <f t="shared" si="52"/>
        <v>0</v>
      </c>
      <c r="AS635" s="164" t="s">
        <v>198</v>
      </c>
      <c r="AU635" s="164" t="s">
        <v>163</v>
      </c>
      <c r="AV635" s="164" t="s">
        <v>112</v>
      </c>
      <c r="AZ635" s="164" t="s">
        <v>162</v>
      </c>
      <c r="BF635" s="253">
        <f t="shared" si="53"/>
        <v>0</v>
      </c>
      <c r="BG635" s="253">
        <f t="shared" si="54"/>
        <v>0</v>
      </c>
      <c r="BH635" s="253">
        <f t="shared" si="55"/>
        <v>0</v>
      </c>
      <c r="BI635" s="253">
        <f t="shared" si="56"/>
        <v>0</v>
      </c>
      <c r="BJ635" s="253">
        <f t="shared" si="57"/>
        <v>0</v>
      </c>
      <c r="BK635" s="164" t="s">
        <v>78</v>
      </c>
      <c r="BL635" s="253">
        <f t="shared" si="58"/>
        <v>0</v>
      </c>
      <c r="BM635" s="164" t="s">
        <v>198</v>
      </c>
      <c r="BN635" s="164" t="s">
        <v>845</v>
      </c>
    </row>
    <row r="636" spans="2:66" s="173" customFormat="1" ht="38.25" customHeight="1" x14ac:dyDescent="0.35">
      <c r="B636" s="174"/>
      <c r="C636" s="245">
        <f t="shared" si="59"/>
        <v>193</v>
      </c>
      <c r="D636" s="245" t="s">
        <v>163</v>
      </c>
      <c r="E636" s="246" t="s">
        <v>846</v>
      </c>
      <c r="F636" s="460" t="s">
        <v>847</v>
      </c>
      <c r="G636" s="460"/>
      <c r="H636" s="460"/>
      <c r="I636" s="460"/>
      <c r="J636" s="247" t="s">
        <v>294</v>
      </c>
      <c r="K636" s="248">
        <v>1</v>
      </c>
      <c r="L636" s="461"/>
      <c r="M636" s="461"/>
      <c r="N636" s="462">
        <f t="shared" si="49"/>
        <v>0</v>
      </c>
      <c r="O636" s="462"/>
      <c r="P636" s="462"/>
      <c r="Q636" s="462"/>
      <c r="R636" s="313" t="s">
        <v>1428</v>
      </c>
      <c r="S636" s="177"/>
      <c r="U636" s="249" t="s">
        <v>5</v>
      </c>
      <c r="V636" s="250" t="s">
        <v>37</v>
      </c>
      <c r="W636" s="251">
        <v>0</v>
      </c>
      <c r="X636" s="251">
        <f t="shared" si="50"/>
        <v>0</v>
      </c>
      <c r="Y636" s="251">
        <v>0</v>
      </c>
      <c r="Z636" s="251">
        <f t="shared" si="51"/>
        <v>0</v>
      </c>
      <c r="AA636" s="251">
        <v>0</v>
      </c>
      <c r="AB636" s="252">
        <f t="shared" si="52"/>
        <v>0</v>
      </c>
      <c r="AS636" s="164" t="s">
        <v>198</v>
      </c>
      <c r="AU636" s="164" t="s">
        <v>163</v>
      </c>
      <c r="AV636" s="164" t="s">
        <v>112</v>
      </c>
      <c r="AZ636" s="164" t="s">
        <v>162</v>
      </c>
      <c r="BF636" s="253">
        <f t="shared" si="53"/>
        <v>0</v>
      </c>
      <c r="BG636" s="253">
        <f t="shared" si="54"/>
        <v>0</v>
      </c>
      <c r="BH636" s="253">
        <f t="shared" si="55"/>
        <v>0</v>
      </c>
      <c r="BI636" s="253">
        <f t="shared" si="56"/>
        <v>0</v>
      </c>
      <c r="BJ636" s="253">
        <f t="shared" si="57"/>
        <v>0</v>
      </c>
      <c r="BK636" s="164" t="s">
        <v>78</v>
      </c>
      <c r="BL636" s="253">
        <f t="shared" si="58"/>
        <v>0</v>
      </c>
      <c r="BM636" s="164" t="s">
        <v>198</v>
      </c>
      <c r="BN636" s="164" t="s">
        <v>848</v>
      </c>
    </row>
    <row r="637" spans="2:66" s="173" customFormat="1" ht="38.25" customHeight="1" x14ac:dyDescent="0.35">
      <c r="B637" s="174"/>
      <c r="C637" s="245">
        <f t="shared" si="59"/>
        <v>194</v>
      </c>
      <c r="D637" s="245" t="s">
        <v>163</v>
      </c>
      <c r="E637" s="246" t="s">
        <v>849</v>
      </c>
      <c r="F637" s="460" t="s">
        <v>850</v>
      </c>
      <c r="G637" s="460"/>
      <c r="H637" s="460"/>
      <c r="I637" s="460"/>
      <c r="J637" s="247" t="s">
        <v>294</v>
      </c>
      <c r="K637" s="248">
        <v>1</v>
      </c>
      <c r="L637" s="461"/>
      <c r="M637" s="461"/>
      <c r="N637" s="462">
        <f t="shared" si="49"/>
        <v>0</v>
      </c>
      <c r="O637" s="462"/>
      <c r="P637" s="462"/>
      <c r="Q637" s="462"/>
      <c r="R637" s="313" t="s">
        <v>1428</v>
      </c>
      <c r="S637" s="177"/>
      <c r="U637" s="249" t="s">
        <v>5</v>
      </c>
      <c r="V637" s="250" t="s">
        <v>37</v>
      </c>
      <c r="W637" s="251">
        <v>0</v>
      </c>
      <c r="X637" s="251">
        <f t="shared" si="50"/>
        <v>0</v>
      </c>
      <c r="Y637" s="251">
        <v>0</v>
      </c>
      <c r="Z637" s="251">
        <f t="shared" si="51"/>
        <v>0</v>
      </c>
      <c r="AA637" s="251">
        <v>0</v>
      </c>
      <c r="AB637" s="252">
        <f t="shared" si="52"/>
        <v>0</v>
      </c>
      <c r="AS637" s="164" t="s">
        <v>198</v>
      </c>
      <c r="AU637" s="164" t="s">
        <v>163</v>
      </c>
      <c r="AV637" s="164" t="s">
        <v>112</v>
      </c>
      <c r="AZ637" s="164" t="s">
        <v>162</v>
      </c>
      <c r="BF637" s="253">
        <f t="shared" si="53"/>
        <v>0</v>
      </c>
      <c r="BG637" s="253">
        <f t="shared" si="54"/>
        <v>0</v>
      </c>
      <c r="BH637" s="253">
        <f t="shared" si="55"/>
        <v>0</v>
      </c>
      <c r="BI637" s="253">
        <f t="shared" si="56"/>
        <v>0</v>
      </c>
      <c r="BJ637" s="253">
        <f t="shared" si="57"/>
        <v>0</v>
      </c>
      <c r="BK637" s="164" t="s">
        <v>78</v>
      </c>
      <c r="BL637" s="253">
        <f t="shared" si="58"/>
        <v>0</v>
      </c>
      <c r="BM637" s="164" t="s">
        <v>198</v>
      </c>
      <c r="BN637" s="164" t="s">
        <v>851</v>
      </c>
    </row>
    <row r="638" spans="2:66" s="173" customFormat="1" ht="38.25" customHeight="1" x14ac:dyDescent="0.35">
      <c r="B638" s="174"/>
      <c r="C638" s="245">
        <f t="shared" si="59"/>
        <v>195</v>
      </c>
      <c r="D638" s="245" t="s">
        <v>163</v>
      </c>
      <c r="E638" s="246" t="s">
        <v>852</v>
      </c>
      <c r="F638" s="460" t="s">
        <v>853</v>
      </c>
      <c r="G638" s="460"/>
      <c r="H638" s="460"/>
      <c r="I638" s="460"/>
      <c r="J638" s="247" t="s">
        <v>294</v>
      </c>
      <c r="K638" s="248">
        <v>1</v>
      </c>
      <c r="L638" s="461"/>
      <c r="M638" s="461"/>
      <c r="N638" s="462">
        <f t="shared" si="49"/>
        <v>0</v>
      </c>
      <c r="O638" s="462"/>
      <c r="P638" s="462"/>
      <c r="Q638" s="462"/>
      <c r="R638" s="313" t="s">
        <v>1428</v>
      </c>
      <c r="S638" s="177"/>
      <c r="U638" s="249" t="s">
        <v>5</v>
      </c>
      <c r="V638" s="250" t="s">
        <v>37</v>
      </c>
      <c r="W638" s="251">
        <v>0</v>
      </c>
      <c r="X638" s="251">
        <f t="shared" si="50"/>
        <v>0</v>
      </c>
      <c r="Y638" s="251">
        <v>0</v>
      </c>
      <c r="Z638" s="251">
        <f t="shared" si="51"/>
        <v>0</v>
      </c>
      <c r="AA638" s="251">
        <v>0</v>
      </c>
      <c r="AB638" s="252">
        <f t="shared" si="52"/>
        <v>0</v>
      </c>
      <c r="AS638" s="164" t="s">
        <v>198</v>
      </c>
      <c r="AU638" s="164" t="s">
        <v>163</v>
      </c>
      <c r="AV638" s="164" t="s">
        <v>112</v>
      </c>
      <c r="AZ638" s="164" t="s">
        <v>162</v>
      </c>
      <c r="BF638" s="253">
        <f t="shared" si="53"/>
        <v>0</v>
      </c>
      <c r="BG638" s="253">
        <f t="shared" si="54"/>
        <v>0</v>
      </c>
      <c r="BH638" s="253">
        <f t="shared" si="55"/>
        <v>0</v>
      </c>
      <c r="BI638" s="253">
        <f t="shared" si="56"/>
        <v>0</v>
      </c>
      <c r="BJ638" s="253">
        <f t="shared" si="57"/>
        <v>0</v>
      </c>
      <c r="BK638" s="164" t="s">
        <v>78</v>
      </c>
      <c r="BL638" s="253">
        <f t="shared" si="58"/>
        <v>0</v>
      </c>
      <c r="BM638" s="164" t="s">
        <v>198</v>
      </c>
      <c r="BN638" s="164" t="s">
        <v>854</v>
      </c>
    </row>
    <row r="639" spans="2:66" s="173" customFormat="1" ht="38.25" customHeight="1" x14ac:dyDescent="0.35">
      <c r="B639" s="174"/>
      <c r="C639" s="245">
        <f t="shared" si="59"/>
        <v>196</v>
      </c>
      <c r="D639" s="245" t="s">
        <v>163</v>
      </c>
      <c r="E639" s="246" t="s">
        <v>855</v>
      </c>
      <c r="F639" s="460" t="s">
        <v>856</v>
      </c>
      <c r="G639" s="460"/>
      <c r="H639" s="460"/>
      <c r="I639" s="460"/>
      <c r="J639" s="247" t="s">
        <v>294</v>
      </c>
      <c r="K639" s="248">
        <v>1</v>
      </c>
      <c r="L639" s="461"/>
      <c r="M639" s="461"/>
      <c r="N639" s="462">
        <f t="shared" si="49"/>
        <v>0</v>
      </c>
      <c r="O639" s="462"/>
      <c r="P639" s="462"/>
      <c r="Q639" s="462"/>
      <c r="R639" s="313" t="s">
        <v>1428</v>
      </c>
      <c r="S639" s="177"/>
      <c r="U639" s="249" t="s">
        <v>5</v>
      </c>
      <c r="V639" s="250" t="s">
        <v>37</v>
      </c>
      <c r="W639" s="251">
        <v>0</v>
      </c>
      <c r="X639" s="251">
        <f t="shared" si="50"/>
        <v>0</v>
      </c>
      <c r="Y639" s="251">
        <v>0</v>
      </c>
      <c r="Z639" s="251">
        <f t="shared" si="51"/>
        <v>0</v>
      </c>
      <c r="AA639" s="251">
        <v>0</v>
      </c>
      <c r="AB639" s="252">
        <f t="shared" si="52"/>
        <v>0</v>
      </c>
      <c r="AS639" s="164" t="s">
        <v>198</v>
      </c>
      <c r="AU639" s="164" t="s">
        <v>163</v>
      </c>
      <c r="AV639" s="164" t="s">
        <v>112</v>
      </c>
      <c r="AZ639" s="164" t="s">
        <v>162</v>
      </c>
      <c r="BF639" s="253">
        <f t="shared" si="53"/>
        <v>0</v>
      </c>
      <c r="BG639" s="253">
        <f t="shared" si="54"/>
        <v>0</v>
      </c>
      <c r="BH639" s="253">
        <f t="shared" si="55"/>
        <v>0</v>
      </c>
      <c r="BI639" s="253">
        <f t="shared" si="56"/>
        <v>0</v>
      </c>
      <c r="BJ639" s="253">
        <f t="shared" si="57"/>
        <v>0</v>
      </c>
      <c r="BK639" s="164" t="s">
        <v>78</v>
      </c>
      <c r="BL639" s="253">
        <f t="shared" si="58"/>
        <v>0</v>
      </c>
      <c r="BM639" s="164" t="s">
        <v>198</v>
      </c>
      <c r="BN639" s="164" t="s">
        <v>857</v>
      </c>
    </row>
    <row r="640" spans="2:66" s="173" customFormat="1" ht="38.25" customHeight="1" x14ac:dyDescent="0.35">
      <c r="B640" s="174"/>
      <c r="C640" s="245">
        <f t="shared" si="59"/>
        <v>197</v>
      </c>
      <c r="D640" s="245" t="s">
        <v>163</v>
      </c>
      <c r="E640" s="246" t="s">
        <v>858</v>
      </c>
      <c r="F640" s="460" t="s">
        <v>859</v>
      </c>
      <c r="G640" s="460"/>
      <c r="H640" s="460"/>
      <c r="I640" s="460"/>
      <c r="J640" s="247" t="s">
        <v>294</v>
      </c>
      <c r="K640" s="248">
        <v>1</v>
      </c>
      <c r="L640" s="461"/>
      <c r="M640" s="461"/>
      <c r="N640" s="462">
        <f t="shared" si="49"/>
        <v>0</v>
      </c>
      <c r="O640" s="462"/>
      <c r="P640" s="462"/>
      <c r="Q640" s="462"/>
      <c r="R640" s="313" t="s">
        <v>1428</v>
      </c>
      <c r="S640" s="177"/>
      <c r="U640" s="249" t="s">
        <v>5</v>
      </c>
      <c r="V640" s="250" t="s">
        <v>37</v>
      </c>
      <c r="W640" s="251">
        <v>0</v>
      </c>
      <c r="X640" s="251">
        <f t="shared" si="50"/>
        <v>0</v>
      </c>
      <c r="Y640" s="251">
        <v>0</v>
      </c>
      <c r="Z640" s="251">
        <f t="shared" si="51"/>
        <v>0</v>
      </c>
      <c r="AA640" s="251">
        <v>0</v>
      </c>
      <c r="AB640" s="252">
        <f t="shared" si="52"/>
        <v>0</v>
      </c>
      <c r="AS640" s="164" t="s">
        <v>198</v>
      </c>
      <c r="AU640" s="164" t="s">
        <v>163</v>
      </c>
      <c r="AV640" s="164" t="s">
        <v>112</v>
      </c>
      <c r="AZ640" s="164" t="s">
        <v>162</v>
      </c>
      <c r="BF640" s="253">
        <f t="shared" si="53"/>
        <v>0</v>
      </c>
      <c r="BG640" s="253">
        <f t="shared" si="54"/>
        <v>0</v>
      </c>
      <c r="BH640" s="253">
        <f t="shared" si="55"/>
        <v>0</v>
      </c>
      <c r="BI640" s="253">
        <f t="shared" si="56"/>
        <v>0</v>
      </c>
      <c r="BJ640" s="253">
        <f t="shared" si="57"/>
        <v>0</v>
      </c>
      <c r="BK640" s="164" t="s">
        <v>78</v>
      </c>
      <c r="BL640" s="253">
        <f t="shared" si="58"/>
        <v>0</v>
      </c>
      <c r="BM640" s="164" t="s">
        <v>198</v>
      </c>
      <c r="BN640" s="164" t="s">
        <v>860</v>
      </c>
    </row>
    <row r="641" spans="2:66" s="173" customFormat="1" ht="38.25" customHeight="1" x14ac:dyDescent="0.35">
      <c r="B641" s="174"/>
      <c r="C641" s="245">
        <f t="shared" si="59"/>
        <v>198</v>
      </c>
      <c r="D641" s="245" t="s">
        <v>163</v>
      </c>
      <c r="E641" s="246" t="s">
        <v>861</v>
      </c>
      <c r="F641" s="460" t="s">
        <v>862</v>
      </c>
      <c r="G641" s="460"/>
      <c r="H641" s="460"/>
      <c r="I641" s="460"/>
      <c r="J641" s="247" t="s">
        <v>294</v>
      </c>
      <c r="K641" s="248">
        <v>1</v>
      </c>
      <c r="L641" s="461"/>
      <c r="M641" s="461"/>
      <c r="N641" s="462">
        <f t="shared" si="49"/>
        <v>0</v>
      </c>
      <c r="O641" s="462"/>
      <c r="P641" s="462"/>
      <c r="Q641" s="462"/>
      <c r="R641" s="313" t="s">
        <v>1428</v>
      </c>
      <c r="S641" s="177"/>
      <c r="U641" s="249" t="s">
        <v>5</v>
      </c>
      <c r="V641" s="250" t="s">
        <v>37</v>
      </c>
      <c r="W641" s="251">
        <v>0</v>
      </c>
      <c r="X641" s="251">
        <f t="shared" si="50"/>
        <v>0</v>
      </c>
      <c r="Y641" s="251">
        <v>0</v>
      </c>
      <c r="Z641" s="251">
        <f t="shared" si="51"/>
        <v>0</v>
      </c>
      <c r="AA641" s="251">
        <v>0</v>
      </c>
      <c r="AB641" s="252">
        <f t="shared" si="52"/>
        <v>0</v>
      </c>
      <c r="AS641" s="164" t="s">
        <v>198</v>
      </c>
      <c r="AU641" s="164" t="s">
        <v>163</v>
      </c>
      <c r="AV641" s="164" t="s">
        <v>112</v>
      </c>
      <c r="AZ641" s="164" t="s">
        <v>162</v>
      </c>
      <c r="BF641" s="253">
        <f t="shared" si="53"/>
        <v>0</v>
      </c>
      <c r="BG641" s="253">
        <f t="shared" si="54"/>
        <v>0</v>
      </c>
      <c r="BH641" s="253">
        <f t="shared" si="55"/>
        <v>0</v>
      </c>
      <c r="BI641" s="253">
        <f t="shared" si="56"/>
        <v>0</v>
      </c>
      <c r="BJ641" s="253">
        <f t="shared" si="57"/>
        <v>0</v>
      </c>
      <c r="BK641" s="164" t="s">
        <v>78</v>
      </c>
      <c r="BL641" s="253">
        <f t="shared" si="58"/>
        <v>0</v>
      </c>
      <c r="BM641" s="164" t="s">
        <v>198</v>
      </c>
      <c r="BN641" s="164" t="s">
        <v>863</v>
      </c>
    </row>
    <row r="642" spans="2:66" s="173" customFormat="1" ht="38.25" customHeight="1" x14ac:dyDescent="0.35">
      <c r="B642" s="174"/>
      <c r="C642" s="245">
        <f t="shared" si="59"/>
        <v>199</v>
      </c>
      <c r="D642" s="245" t="s">
        <v>163</v>
      </c>
      <c r="E642" s="246" t="s">
        <v>864</v>
      </c>
      <c r="F642" s="460" t="s">
        <v>865</v>
      </c>
      <c r="G642" s="460"/>
      <c r="H642" s="460"/>
      <c r="I642" s="460"/>
      <c r="J642" s="247" t="s">
        <v>294</v>
      </c>
      <c r="K642" s="248">
        <v>1</v>
      </c>
      <c r="L642" s="461"/>
      <c r="M642" s="461"/>
      <c r="N642" s="462">
        <f t="shared" si="49"/>
        <v>0</v>
      </c>
      <c r="O642" s="462"/>
      <c r="P642" s="462"/>
      <c r="Q642" s="462"/>
      <c r="R642" s="313" t="s">
        <v>1428</v>
      </c>
      <c r="S642" s="177"/>
      <c r="U642" s="249" t="s">
        <v>5</v>
      </c>
      <c r="V642" s="250" t="s">
        <v>37</v>
      </c>
      <c r="W642" s="251">
        <v>0</v>
      </c>
      <c r="X642" s="251">
        <f t="shared" si="50"/>
        <v>0</v>
      </c>
      <c r="Y642" s="251">
        <v>0</v>
      </c>
      <c r="Z642" s="251">
        <f t="shared" si="51"/>
        <v>0</v>
      </c>
      <c r="AA642" s="251">
        <v>0</v>
      </c>
      <c r="AB642" s="252">
        <f t="shared" si="52"/>
        <v>0</v>
      </c>
      <c r="AS642" s="164" t="s">
        <v>198</v>
      </c>
      <c r="AU642" s="164" t="s">
        <v>163</v>
      </c>
      <c r="AV642" s="164" t="s">
        <v>112</v>
      </c>
      <c r="AZ642" s="164" t="s">
        <v>162</v>
      </c>
      <c r="BF642" s="253">
        <f t="shared" si="53"/>
        <v>0</v>
      </c>
      <c r="BG642" s="253">
        <f t="shared" si="54"/>
        <v>0</v>
      </c>
      <c r="BH642" s="253">
        <f t="shared" si="55"/>
        <v>0</v>
      </c>
      <c r="BI642" s="253">
        <f t="shared" si="56"/>
        <v>0</v>
      </c>
      <c r="BJ642" s="253">
        <f t="shared" si="57"/>
        <v>0</v>
      </c>
      <c r="BK642" s="164" t="s">
        <v>78</v>
      </c>
      <c r="BL642" s="253">
        <f t="shared" si="58"/>
        <v>0</v>
      </c>
      <c r="BM642" s="164" t="s">
        <v>198</v>
      </c>
      <c r="BN642" s="164" t="s">
        <v>866</v>
      </c>
    </row>
    <row r="643" spans="2:66" s="173" customFormat="1" ht="38.25" customHeight="1" x14ac:dyDescent="0.35">
      <c r="B643" s="174"/>
      <c r="C643" s="245">
        <f t="shared" si="59"/>
        <v>200</v>
      </c>
      <c r="D643" s="245" t="s">
        <v>163</v>
      </c>
      <c r="E643" s="246" t="s">
        <v>867</v>
      </c>
      <c r="F643" s="460" t="s">
        <v>868</v>
      </c>
      <c r="G643" s="460"/>
      <c r="H643" s="460"/>
      <c r="I643" s="460"/>
      <c r="J643" s="247" t="s">
        <v>294</v>
      </c>
      <c r="K643" s="248">
        <v>1</v>
      </c>
      <c r="L643" s="461"/>
      <c r="M643" s="461"/>
      <c r="N643" s="462">
        <f t="shared" si="49"/>
        <v>0</v>
      </c>
      <c r="O643" s="462"/>
      <c r="P643" s="462"/>
      <c r="Q643" s="462"/>
      <c r="R643" s="313" t="s">
        <v>1428</v>
      </c>
      <c r="S643" s="177"/>
      <c r="U643" s="249" t="s">
        <v>5</v>
      </c>
      <c r="V643" s="250" t="s">
        <v>37</v>
      </c>
      <c r="W643" s="251">
        <v>0</v>
      </c>
      <c r="X643" s="251">
        <f t="shared" si="50"/>
        <v>0</v>
      </c>
      <c r="Y643" s="251">
        <v>0</v>
      </c>
      <c r="Z643" s="251">
        <f t="shared" si="51"/>
        <v>0</v>
      </c>
      <c r="AA643" s="251">
        <v>0</v>
      </c>
      <c r="AB643" s="252">
        <f t="shared" si="52"/>
        <v>0</v>
      </c>
      <c r="AS643" s="164" t="s">
        <v>198</v>
      </c>
      <c r="AU643" s="164" t="s">
        <v>163</v>
      </c>
      <c r="AV643" s="164" t="s">
        <v>112</v>
      </c>
      <c r="AZ643" s="164" t="s">
        <v>162</v>
      </c>
      <c r="BF643" s="253">
        <f t="shared" si="53"/>
        <v>0</v>
      </c>
      <c r="BG643" s="253">
        <f t="shared" si="54"/>
        <v>0</v>
      </c>
      <c r="BH643" s="253">
        <f t="shared" si="55"/>
        <v>0</v>
      </c>
      <c r="BI643" s="253">
        <f t="shared" si="56"/>
        <v>0</v>
      </c>
      <c r="BJ643" s="253">
        <f t="shared" si="57"/>
        <v>0</v>
      </c>
      <c r="BK643" s="164" t="s">
        <v>78</v>
      </c>
      <c r="BL643" s="253">
        <f t="shared" si="58"/>
        <v>0</v>
      </c>
      <c r="BM643" s="164" t="s">
        <v>198</v>
      </c>
      <c r="BN643" s="164" t="s">
        <v>869</v>
      </c>
    </row>
    <row r="644" spans="2:66" s="173" customFormat="1" ht="38.25" customHeight="1" x14ac:dyDescent="0.35">
      <c r="B644" s="174"/>
      <c r="C644" s="245">
        <f t="shared" si="59"/>
        <v>201</v>
      </c>
      <c r="D644" s="245" t="s">
        <v>163</v>
      </c>
      <c r="E644" s="246" t="s">
        <v>870</v>
      </c>
      <c r="F644" s="460" t="s">
        <v>871</v>
      </c>
      <c r="G644" s="460"/>
      <c r="H644" s="460"/>
      <c r="I644" s="460"/>
      <c r="J644" s="247" t="s">
        <v>294</v>
      </c>
      <c r="K644" s="248">
        <v>1</v>
      </c>
      <c r="L644" s="461"/>
      <c r="M644" s="461"/>
      <c r="N644" s="462">
        <f t="shared" si="49"/>
        <v>0</v>
      </c>
      <c r="O644" s="462"/>
      <c r="P644" s="462"/>
      <c r="Q644" s="462"/>
      <c r="R644" s="313" t="s">
        <v>1428</v>
      </c>
      <c r="S644" s="177"/>
      <c r="U644" s="249" t="s">
        <v>5</v>
      </c>
      <c r="V644" s="250" t="s">
        <v>37</v>
      </c>
      <c r="W644" s="251">
        <v>0</v>
      </c>
      <c r="X644" s="251">
        <f t="shared" si="50"/>
        <v>0</v>
      </c>
      <c r="Y644" s="251">
        <v>0</v>
      </c>
      <c r="Z644" s="251">
        <f t="shared" si="51"/>
        <v>0</v>
      </c>
      <c r="AA644" s="251">
        <v>0</v>
      </c>
      <c r="AB644" s="252">
        <f t="shared" si="52"/>
        <v>0</v>
      </c>
      <c r="AS644" s="164" t="s">
        <v>198</v>
      </c>
      <c r="AU644" s="164" t="s">
        <v>163</v>
      </c>
      <c r="AV644" s="164" t="s">
        <v>112</v>
      </c>
      <c r="AZ644" s="164" t="s">
        <v>162</v>
      </c>
      <c r="BF644" s="253">
        <f t="shared" si="53"/>
        <v>0</v>
      </c>
      <c r="BG644" s="253">
        <f t="shared" si="54"/>
        <v>0</v>
      </c>
      <c r="BH644" s="253">
        <f t="shared" si="55"/>
        <v>0</v>
      </c>
      <c r="BI644" s="253">
        <f t="shared" si="56"/>
        <v>0</v>
      </c>
      <c r="BJ644" s="253">
        <f t="shared" si="57"/>
        <v>0</v>
      </c>
      <c r="BK644" s="164" t="s">
        <v>78</v>
      </c>
      <c r="BL644" s="253">
        <f t="shared" si="58"/>
        <v>0</v>
      </c>
      <c r="BM644" s="164" t="s">
        <v>198</v>
      </c>
      <c r="BN644" s="164" t="s">
        <v>872</v>
      </c>
    </row>
    <row r="645" spans="2:66" s="173" customFormat="1" ht="38.25" customHeight="1" x14ac:dyDescent="0.35">
      <c r="B645" s="174"/>
      <c r="C645" s="245">
        <f t="shared" si="59"/>
        <v>202</v>
      </c>
      <c r="D645" s="245" t="s">
        <v>163</v>
      </c>
      <c r="E645" s="246" t="s">
        <v>873</v>
      </c>
      <c r="F645" s="460" t="s">
        <v>874</v>
      </c>
      <c r="G645" s="460"/>
      <c r="H645" s="460"/>
      <c r="I645" s="460"/>
      <c r="J645" s="247" t="s">
        <v>294</v>
      </c>
      <c r="K645" s="248">
        <v>1</v>
      </c>
      <c r="L645" s="461"/>
      <c r="M645" s="461"/>
      <c r="N645" s="462">
        <f t="shared" si="49"/>
        <v>0</v>
      </c>
      <c r="O645" s="462"/>
      <c r="P645" s="462"/>
      <c r="Q645" s="462"/>
      <c r="R645" s="313" t="s">
        <v>1428</v>
      </c>
      <c r="S645" s="177"/>
      <c r="U645" s="249" t="s">
        <v>5</v>
      </c>
      <c r="V645" s="250" t="s">
        <v>37</v>
      </c>
      <c r="W645" s="251">
        <v>0</v>
      </c>
      <c r="X645" s="251">
        <f t="shared" si="50"/>
        <v>0</v>
      </c>
      <c r="Y645" s="251">
        <v>0</v>
      </c>
      <c r="Z645" s="251">
        <f t="shared" si="51"/>
        <v>0</v>
      </c>
      <c r="AA645" s="251">
        <v>0</v>
      </c>
      <c r="AB645" s="252">
        <f t="shared" si="52"/>
        <v>0</v>
      </c>
      <c r="AS645" s="164" t="s">
        <v>198</v>
      </c>
      <c r="AU645" s="164" t="s">
        <v>163</v>
      </c>
      <c r="AV645" s="164" t="s">
        <v>112</v>
      </c>
      <c r="AZ645" s="164" t="s">
        <v>162</v>
      </c>
      <c r="BF645" s="253">
        <f t="shared" si="53"/>
        <v>0</v>
      </c>
      <c r="BG645" s="253">
        <f t="shared" si="54"/>
        <v>0</v>
      </c>
      <c r="BH645" s="253">
        <f t="shared" si="55"/>
        <v>0</v>
      </c>
      <c r="BI645" s="253">
        <f t="shared" si="56"/>
        <v>0</v>
      </c>
      <c r="BJ645" s="253">
        <f t="shared" si="57"/>
        <v>0</v>
      </c>
      <c r="BK645" s="164" t="s">
        <v>78</v>
      </c>
      <c r="BL645" s="253">
        <f t="shared" si="58"/>
        <v>0</v>
      </c>
      <c r="BM645" s="164" t="s">
        <v>198</v>
      </c>
      <c r="BN645" s="164" t="s">
        <v>875</v>
      </c>
    </row>
    <row r="646" spans="2:66" s="173" customFormat="1" ht="38.25" customHeight="1" x14ac:dyDescent="0.35">
      <c r="B646" s="174"/>
      <c r="C646" s="245">
        <f t="shared" si="59"/>
        <v>203</v>
      </c>
      <c r="D646" s="245" t="s">
        <v>163</v>
      </c>
      <c r="E646" s="246" t="s">
        <v>876</v>
      </c>
      <c r="F646" s="460" t="s">
        <v>877</v>
      </c>
      <c r="G646" s="460"/>
      <c r="H646" s="460"/>
      <c r="I646" s="460"/>
      <c r="J646" s="247" t="s">
        <v>294</v>
      </c>
      <c r="K646" s="248">
        <v>1</v>
      </c>
      <c r="L646" s="461"/>
      <c r="M646" s="461"/>
      <c r="N646" s="462">
        <f t="shared" si="49"/>
        <v>0</v>
      </c>
      <c r="O646" s="462"/>
      <c r="P646" s="462"/>
      <c r="Q646" s="462"/>
      <c r="R646" s="313" t="s">
        <v>1428</v>
      </c>
      <c r="S646" s="177"/>
      <c r="U646" s="249" t="s">
        <v>5</v>
      </c>
      <c r="V646" s="250" t="s">
        <v>37</v>
      </c>
      <c r="W646" s="251">
        <v>0</v>
      </c>
      <c r="X646" s="251">
        <f t="shared" si="50"/>
        <v>0</v>
      </c>
      <c r="Y646" s="251">
        <v>0</v>
      </c>
      <c r="Z646" s="251">
        <f t="shared" si="51"/>
        <v>0</v>
      </c>
      <c r="AA646" s="251">
        <v>0</v>
      </c>
      <c r="AB646" s="252">
        <f t="shared" si="52"/>
        <v>0</v>
      </c>
      <c r="AS646" s="164" t="s">
        <v>198</v>
      </c>
      <c r="AU646" s="164" t="s">
        <v>163</v>
      </c>
      <c r="AV646" s="164" t="s">
        <v>112</v>
      </c>
      <c r="AZ646" s="164" t="s">
        <v>162</v>
      </c>
      <c r="BF646" s="253">
        <f t="shared" si="53"/>
        <v>0</v>
      </c>
      <c r="BG646" s="253">
        <f t="shared" si="54"/>
        <v>0</v>
      </c>
      <c r="BH646" s="253">
        <f t="shared" si="55"/>
        <v>0</v>
      </c>
      <c r="BI646" s="253">
        <f t="shared" si="56"/>
        <v>0</v>
      </c>
      <c r="BJ646" s="253">
        <f t="shared" si="57"/>
        <v>0</v>
      </c>
      <c r="BK646" s="164" t="s">
        <v>78</v>
      </c>
      <c r="BL646" s="253">
        <f t="shared" si="58"/>
        <v>0</v>
      </c>
      <c r="BM646" s="164" t="s">
        <v>198</v>
      </c>
      <c r="BN646" s="164" t="s">
        <v>878</v>
      </c>
    </row>
    <row r="647" spans="2:66" s="173" customFormat="1" ht="38.25" customHeight="1" x14ac:dyDescent="0.35">
      <c r="B647" s="174"/>
      <c r="C647" s="245">
        <f t="shared" si="59"/>
        <v>204</v>
      </c>
      <c r="D647" s="245" t="s">
        <v>163</v>
      </c>
      <c r="E647" s="246" t="s">
        <v>879</v>
      </c>
      <c r="F647" s="460" t="s">
        <v>880</v>
      </c>
      <c r="G647" s="460"/>
      <c r="H647" s="460"/>
      <c r="I647" s="460"/>
      <c r="J647" s="247" t="s">
        <v>294</v>
      </c>
      <c r="K647" s="248">
        <v>1</v>
      </c>
      <c r="L647" s="461"/>
      <c r="M647" s="461"/>
      <c r="N647" s="462">
        <f t="shared" si="49"/>
        <v>0</v>
      </c>
      <c r="O647" s="462"/>
      <c r="P647" s="462"/>
      <c r="Q647" s="462"/>
      <c r="R647" s="313" t="s">
        <v>1428</v>
      </c>
      <c r="S647" s="177"/>
      <c r="U647" s="249" t="s">
        <v>5</v>
      </c>
      <c r="V647" s="250" t="s">
        <v>37</v>
      </c>
      <c r="W647" s="251">
        <v>0</v>
      </c>
      <c r="X647" s="251">
        <f t="shared" si="50"/>
        <v>0</v>
      </c>
      <c r="Y647" s="251">
        <v>0</v>
      </c>
      <c r="Z647" s="251">
        <f t="shared" si="51"/>
        <v>0</v>
      </c>
      <c r="AA647" s="251">
        <v>0</v>
      </c>
      <c r="AB647" s="252">
        <f t="shared" si="52"/>
        <v>0</v>
      </c>
      <c r="AS647" s="164" t="s">
        <v>198</v>
      </c>
      <c r="AU647" s="164" t="s">
        <v>163</v>
      </c>
      <c r="AV647" s="164" t="s">
        <v>112</v>
      </c>
      <c r="AZ647" s="164" t="s">
        <v>162</v>
      </c>
      <c r="BF647" s="253">
        <f t="shared" si="53"/>
        <v>0</v>
      </c>
      <c r="BG647" s="253">
        <f t="shared" si="54"/>
        <v>0</v>
      </c>
      <c r="BH647" s="253">
        <f t="shared" si="55"/>
        <v>0</v>
      </c>
      <c r="BI647" s="253">
        <f t="shared" si="56"/>
        <v>0</v>
      </c>
      <c r="BJ647" s="253">
        <f t="shared" si="57"/>
        <v>0</v>
      </c>
      <c r="BK647" s="164" t="s">
        <v>78</v>
      </c>
      <c r="BL647" s="253">
        <f t="shared" si="58"/>
        <v>0</v>
      </c>
      <c r="BM647" s="164" t="s">
        <v>198</v>
      </c>
      <c r="BN647" s="164" t="s">
        <v>881</v>
      </c>
    </row>
    <row r="648" spans="2:66" s="173" customFormat="1" ht="38.25" customHeight="1" x14ac:dyDescent="0.35">
      <c r="B648" s="174"/>
      <c r="C648" s="245">
        <f t="shared" si="59"/>
        <v>205</v>
      </c>
      <c r="D648" s="245" t="s">
        <v>163</v>
      </c>
      <c r="E648" s="246" t="s">
        <v>882</v>
      </c>
      <c r="F648" s="460" t="s">
        <v>883</v>
      </c>
      <c r="G648" s="460"/>
      <c r="H648" s="460"/>
      <c r="I648" s="460"/>
      <c r="J648" s="247" t="s">
        <v>294</v>
      </c>
      <c r="K648" s="248">
        <v>1</v>
      </c>
      <c r="L648" s="461"/>
      <c r="M648" s="461"/>
      <c r="N648" s="462">
        <f t="shared" si="49"/>
        <v>0</v>
      </c>
      <c r="O648" s="462"/>
      <c r="P648" s="462"/>
      <c r="Q648" s="462"/>
      <c r="R648" s="313" t="s">
        <v>1428</v>
      </c>
      <c r="S648" s="177"/>
      <c r="U648" s="249" t="s">
        <v>5</v>
      </c>
      <c r="V648" s="250" t="s">
        <v>37</v>
      </c>
      <c r="W648" s="251">
        <v>0</v>
      </c>
      <c r="X648" s="251">
        <f t="shared" si="50"/>
        <v>0</v>
      </c>
      <c r="Y648" s="251">
        <v>0</v>
      </c>
      <c r="Z648" s="251">
        <f t="shared" si="51"/>
        <v>0</v>
      </c>
      <c r="AA648" s="251">
        <v>0</v>
      </c>
      <c r="AB648" s="252">
        <f t="shared" si="52"/>
        <v>0</v>
      </c>
      <c r="AS648" s="164" t="s">
        <v>198</v>
      </c>
      <c r="AU648" s="164" t="s">
        <v>163</v>
      </c>
      <c r="AV648" s="164" t="s">
        <v>112</v>
      </c>
      <c r="AZ648" s="164" t="s">
        <v>162</v>
      </c>
      <c r="BF648" s="253">
        <f t="shared" si="53"/>
        <v>0</v>
      </c>
      <c r="BG648" s="253">
        <f t="shared" si="54"/>
        <v>0</v>
      </c>
      <c r="BH648" s="253">
        <f t="shared" si="55"/>
        <v>0</v>
      </c>
      <c r="BI648" s="253">
        <f t="shared" si="56"/>
        <v>0</v>
      </c>
      <c r="BJ648" s="253">
        <f t="shared" si="57"/>
        <v>0</v>
      </c>
      <c r="BK648" s="164" t="s">
        <v>78</v>
      </c>
      <c r="BL648" s="253">
        <f t="shared" si="58"/>
        <v>0</v>
      </c>
      <c r="BM648" s="164" t="s">
        <v>198</v>
      </c>
      <c r="BN648" s="164" t="s">
        <v>884</v>
      </c>
    </row>
    <row r="649" spans="2:66" s="173" customFormat="1" ht="38.25" customHeight="1" x14ac:dyDescent="0.35">
      <c r="B649" s="174"/>
      <c r="C649" s="245">
        <f t="shared" si="59"/>
        <v>206</v>
      </c>
      <c r="D649" s="245" t="s">
        <v>163</v>
      </c>
      <c r="E649" s="246" t="s">
        <v>885</v>
      </c>
      <c r="F649" s="460" t="s">
        <v>886</v>
      </c>
      <c r="G649" s="460"/>
      <c r="H649" s="460"/>
      <c r="I649" s="460"/>
      <c r="J649" s="247" t="s">
        <v>294</v>
      </c>
      <c r="K649" s="248">
        <v>1</v>
      </c>
      <c r="L649" s="461"/>
      <c r="M649" s="461"/>
      <c r="N649" s="462">
        <f t="shared" si="49"/>
        <v>0</v>
      </c>
      <c r="O649" s="462"/>
      <c r="P649" s="462"/>
      <c r="Q649" s="462"/>
      <c r="R649" s="313" t="s">
        <v>1428</v>
      </c>
      <c r="S649" s="177"/>
      <c r="U649" s="249" t="s">
        <v>5</v>
      </c>
      <c r="V649" s="250" t="s">
        <v>37</v>
      </c>
      <c r="W649" s="251">
        <v>0</v>
      </c>
      <c r="X649" s="251">
        <f t="shared" si="50"/>
        <v>0</v>
      </c>
      <c r="Y649" s="251">
        <v>0</v>
      </c>
      <c r="Z649" s="251">
        <f t="shared" si="51"/>
        <v>0</v>
      </c>
      <c r="AA649" s="251">
        <v>0</v>
      </c>
      <c r="AB649" s="252">
        <f t="shared" si="52"/>
        <v>0</v>
      </c>
      <c r="AS649" s="164" t="s">
        <v>198</v>
      </c>
      <c r="AU649" s="164" t="s">
        <v>163</v>
      </c>
      <c r="AV649" s="164" t="s">
        <v>112</v>
      </c>
      <c r="AZ649" s="164" t="s">
        <v>162</v>
      </c>
      <c r="BF649" s="253">
        <f t="shared" si="53"/>
        <v>0</v>
      </c>
      <c r="BG649" s="253">
        <f t="shared" si="54"/>
        <v>0</v>
      </c>
      <c r="BH649" s="253">
        <f t="shared" si="55"/>
        <v>0</v>
      </c>
      <c r="BI649" s="253">
        <f t="shared" si="56"/>
        <v>0</v>
      </c>
      <c r="BJ649" s="253">
        <f t="shared" si="57"/>
        <v>0</v>
      </c>
      <c r="BK649" s="164" t="s">
        <v>78</v>
      </c>
      <c r="BL649" s="253">
        <f t="shared" si="58"/>
        <v>0</v>
      </c>
      <c r="BM649" s="164" t="s">
        <v>198</v>
      </c>
      <c r="BN649" s="164" t="s">
        <v>887</v>
      </c>
    </row>
    <row r="650" spans="2:66" s="173" customFormat="1" ht="38.25" customHeight="1" x14ac:dyDescent="0.35">
      <c r="B650" s="174"/>
      <c r="C650" s="245">
        <f t="shared" si="59"/>
        <v>207</v>
      </c>
      <c r="D650" s="245" t="s">
        <v>163</v>
      </c>
      <c r="E650" s="246" t="s">
        <v>888</v>
      </c>
      <c r="F650" s="460" t="s">
        <v>889</v>
      </c>
      <c r="G650" s="460"/>
      <c r="H650" s="460"/>
      <c r="I650" s="460"/>
      <c r="J650" s="247" t="s">
        <v>294</v>
      </c>
      <c r="K650" s="248">
        <v>1</v>
      </c>
      <c r="L650" s="461"/>
      <c r="M650" s="461"/>
      <c r="N650" s="462">
        <f t="shared" si="49"/>
        <v>0</v>
      </c>
      <c r="O650" s="462"/>
      <c r="P650" s="462"/>
      <c r="Q650" s="462"/>
      <c r="R650" s="313" t="s">
        <v>1428</v>
      </c>
      <c r="S650" s="177"/>
      <c r="U650" s="249" t="s">
        <v>5</v>
      </c>
      <c r="V650" s="250" t="s">
        <v>37</v>
      </c>
      <c r="W650" s="251">
        <v>0</v>
      </c>
      <c r="X650" s="251">
        <f t="shared" si="50"/>
        <v>0</v>
      </c>
      <c r="Y650" s="251">
        <v>0</v>
      </c>
      <c r="Z650" s="251">
        <f t="shared" si="51"/>
        <v>0</v>
      </c>
      <c r="AA650" s="251">
        <v>0</v>
      </c>
      <c r="AB650" s="252">
        <f t="shared" si="52"/>
        <v>0</v>
      </c>
      <c r="AS650" s="164" t="s">
        <v>198</v>
      </c>
      <c r="AU650" s="164" t="s">
        <v>163</v>
      </c>
      <c r="AV650" s="164" t="s">
        <v>112</v>
      </c>
      <c r="AZ650" s="164" t="s">
        <v>162</v>
      </c>
      <c r="BF650" s="253">
        <f t="shared" si="53"/>
        <v>0</v>
      </c>
      <c r="BG650" s="253">
        <f t="shared" si="54"/>
        <v>0</v>
      </c>
      <c r="BH650" s="253">
        <f t="shared" si="55"/>
        <v>0</v>
      </c>
      <c r="BI650" s="253">
        <f t="shared" si="56"/>
        <v>0</v>
      </c>
      <c r="BJ650" s="253">
        <f t="shared" si="57"/>
        <v>0</v>
      </c>
      <c r="BK650" s="164" t="s">
        <v>78</v>
      </c>
      <c r="BL650" s="253">
        <f t="shared" si="58"/>
        <v>0</v>
      </c>
      <c r="BM650" s="164" t="s">
        <v>198</v>
      </c>
      <c r="BN650" s="164" t="s">
        <v>890</v>
      </c>
    </row>
    <row r="651" spans="2:66" s="173" customFormat="1" ht="38.25" customHeight="1" x14ac:dyDescent="0.35">
      <c r="B651" s="174"/>
      <c r="C651" s="245">
        <f t="shared" si="59"/>
        <v>208</v>
      </c>
      <c r="D651" s="245" t="s">
        <v>163</v>
      </c>
      <c r="E651" s="246" t="s">
        <v>891</v>
      </c>
      <c r="F651" s="460" t="s">
        <v>892</v>
      </c>
      <c r="G651" s="460"/>
      <c r="H651" s="460"/>
      <c r="I651" s="460"/>
      <c r="J651" s="247" t="s">
        <v>294</v>
      </c>
      <c r="K651" s="248">
        <v>1</v>
      </c>
      <c r="L651" s="461"/>
      <c r="M651" s="461"/>
      <c r="N651" s="462">
        <f t="shared" ref="N651:N682" si="60">ROUND(L651*K651,2)</f>
        <v>0</v>
      </c>
      <c r="O651" s="462"/>
      <c r="P651" s="462"/>
      <c r="Q651" s="462"/>
      <c r="R651" s="313" t="s">
        <v>1428</v>
      </c>
      <c r="S651" s="177"/>
      <c r="U651" s="249" t="s">
        <v>5</v>
      </c>
      <c r="V651" s="250" t="s">
        <v>37</v>
      </c>
      <c r="W651" s="251">
        <v>0</v>
      </c>
      <c r="X651" s="251">
        <f t="shared" si="50"/>
        <v>0</v>
      </c>
      <c r="Y651" s="251">
        <v>0</v>
      </c>
      <c r="Z651" s="251">
        <f t="shared" si="51"/>
        <v>0</v>
      </c>
      <c r="AA651" s="251">
        <v>0</v>
      </c>
      <c r="AB651" s="252">
        <f t="shared" si="52"/>
        <v>0</v>
      </c>
      <c r="AS651" s="164" t="s">
        <v>198</v>
      </c>
      <c r="AU651" s="164" t="s">
        <v>163</v>
      </c>
      <c r="AV651" s="164" t="s">
        <v>112</v>
      </c>
      <c r="AZ651" s="164" t="s">
        <v>162</v>
      </c>
      <c r="BF651" s="253">
        <f t="shared" si="53"/>
        <v>0</v>
      </c>
      <c r="BG651" s="253">
        <f t="shared" si="54"/>
        <v>0</v>
      </c>
      <c r="BH651" s="253">
        <f t="shared" si="55"/>
        <v>0</v>
      </c>
      <c r="BI651" s="253">
        <f t="shared" si="56"/>
        <v>0</v>
      </c>
      <c r="BJ651" s="253">
        <f t="shared" si="57"/>
        <v>0</v>
      </c>
      <c r="BK651" s="164" t="s">
        <v>78</v>
      </c>
      <c r="BL651" s="253">
        <f t="shared" si="58"/>
        <v>0</v>
      </c>
      <c r="BM651" s="164" t="s">
        <v>198</v>
      </c>
      <c r="BN651" s="164" t="s">
        <v>893</v>
      </c>
    </row>
    <row r="652" spans="2:66" s="173" customFormat="1" ht="38.25" customHeight="1" x14ac:dyDescent="0.35">
      <c r="B652" s="174"/>
      <c r="C652" s="245">
        <f t="shared" si="59"/>
        <v>209</v>
      </c>
      <c r="D652" s="245" t="s">
        <v>163</v>
      </c>
      <c r="E652" s="246" t="s">
        <v>894</v>
      </c>
      <c r="F652" s="460" t="s">
        <v>895</v>
      </c>
      <c r="G652" s="460"/>
      <c r="H652" s="460"/>
      <c r="I652" s="460"/>
      <c r="J652" s="247" t="s">
        <v>294</v>
      </c>
      <c r="K652" s="248">
        <v>1</v>
      </c>
      <c r="L652" s="461"/>
      <c r="M652" s="461"/>
      <c r="N652" s="462">
        <f t="shared" si="60"/>
        <v>0</v>
      </c>
      <c r="O652" s="462"/>
      <c r="P652" s="462"/>
      <c r="Q652" s="462"/>
      <c r="R652" s="313" t="s">
        <v>1428</v>
      </c>
      <c r="S652" s="177"/>
      <c r="U652" s="249" t="s">
        <v>5</v>
      </c>
      <c r="V652" s="250" t="s">
        <v>37</v>
      </c>
      <c r="W652" s="251">
        <v>0</v>
      </c>
      <c r="X652" s="251">
        <f t="shared" si="50"/>
        <v>0</v>
      </c>
      <c r="Y652" s="251">
        <v>0</v>
      </c>
      <c r="Z652" s="251">
        <f t="shared" si="51"/>
        <v>0</v>
      </c>
      <c r="AA652" s="251">
        <v>0</v>
      </c>
      <c r="AB652" s="252">
        <f t="shared" si="52"/>
        <v>0</v>
      </c>
      <c r="AS652" s="164" t="s">
        <v>198</v>
      </c>
      <c r="AU652" s="164" t="s">
        <v>163</v>
      </c>
      <c r="AV652" s="164" t="s">
        <v>112</v>
      </c>
      <c r="AZ652" s="164" t="s">
        <v>162</v>
      </c>
      <c r="BF652" s="253">
        <f t="shared" si="53"/>
        <v>0</v>
      </c>
      <c r="BG652" s="253">
        <f t="shared" si="54"/>
        <v>0</v>
      </c>
      <c r="BH652" s="253">
        <f t="shared" si="55"/>
        <v>0</v>
      </c>
      <c r="BI652" s="253">
        <f t="shared" si="56"/>
        <v>0</v>
      </c>
      <c r="BJ652" s="253">
        <f t="shared" si="57"/>
        <v>0</v>
      </c>
      <c r="BK652" s="164" t="s">
        <v>78</v>
      </c>
      <c r="BL652" s="253">
        <f t="shared" si="58"/>
        <v>0</v>
      </c>
      <c r="BM652" s="164" t="s">
        <v>198</v>
      </c>
      <c r="BN652" s="164" t="s">
        <v>896</v>
      </c>
    </row>
    <row r="653" spans="2:66" s="173" customFormat="1" ht="38.25" customHeight="1" x14ac:dyDescent="0.35">
      <c r="B653" s="174"/>
      <c r="C653" s="245">
        <f t="shared" si="59"/>
        <v>210</v>
      </c>
      <c r="D653" s="245" t="s">
        <v>163</v>
      </c>
      <c r="E653" s="246" t="s">
        <v>897</v>
      </c>
      <c r="F653" s="460" t="s">
        <v>898</v>
      </c>
      <c r="G653" s="460"/>
      <c r="H653" s="460"/>
      <c r="I653" s="460"/>
      <c r="J653" s="247" t="s">
        <v>294</v>
      </c>
      <c r="K653" s="248">
        <v>1</v>
      </c>
      <c r="L653" s="461"/>
      <c r="M653" s="461"/>
      <c r="N653" s="462">
        <f t="shared" si="60"/>
        <v>0</v>
      </c>
      <c r="O653" s="462"/>
      <c r="P653" s="462"/>
      <c r="Q653" s="462"/>
      <c r="R653" s="313" t="s">
        <v>1428</v>
      </c>
      <c r="S653" s="177"/>
      <c r="U653" s="249" t="s">
        <v>5</v>
      </c>
      <c r="V653" s="250" t="s">
        <v>37</v>
      </c>
      <c r="W653" s="251">
        <v>0</v>
      </c>
      <c r="X653" s="251">
        <f t="shared" si="50"/>
        <v>0</v>
      </c>
      <c r="Y653" s="251">
        <v>0</v>
      </c>
      <c r="Z653" s="251">
        <f t="shared" si="51"/>
        <v>0</v>
      </c>
      <c r="AA653" s="251">
        <v>0</v>
      </c>
      <c r="AB653" s="252">
        <f t="shared" si="52"/>
        <v>0</v>
      </c>
      <c r="AS653" s="164" t="s">
        <v>198</v>
      </c>
      <c r="AU653" s="164" t="s">
        <v>163</v>
      </c>
      <c r="AV653" s="164" t="s">
        <v>112</v>
      </c>
      <c r="AZ653" s="164" t="s">
        <v>162</v>
      </c>
      <c r="BF653" s="253">
        <f t="shared" si="53"/>
        <v>0</v>
      </c>
      <c r="BG653" s="253">
        <f t="shared" si="54"/>
        <v>0</v>
      </c>
      <c r="BH653" s="253">
        <f t="shared" si="55"/>
        <v>0</v>
      </c>
      <c r="BI653" s="253">
        <f t="shared" si="56"/>
        <v>0</v>
      </c>
      <c r="BJ653" s="253">
        <f t="shared" si="57"/>
        <v>0</v>
      </c>
      <c r="BK653" s="164" t="s">
        <v>78</v>
      </c>
      <c r="BL653" s="253">
        <f t="shared" si="58"/>
        <v>0</v>
      </c>
      <c r="BM653" s="164" t="s">
        <v>198</v>
      </c>
      <c r="BN653" s="164" t="s">
        <v>899</v>
      </c>
    </row>
    <row r="654" spans="2:66" s="173" customFormat="1" ht="38.25" customHeight="1" x14ac:dyDescent="0.35">
      <c r="B654" s="174"/>
      <c r="C654" s="245">
        <f t="shared" si="59"/>
        <v>211</v>
      </c>
      <c r="D654" s="245" t="s">
        <v>163</v>
      </c>
      <c r="E654" s="246" t="s">
        <v>900</v>
      </c>
      <c r="F654" s="460" t="s">
        <v>901</v>
      </c>
      <c r="G654" s="460"/>
      <c r="H654" s="460"/>
      <c r="I654" s="460"/>
      <c r="J654" s="247" t="s">
        <v>294</v>
      </c>
      <c r="K654" s="248">
        <v>1</v>
      </c>
      <c r="L654" s="461"/>
      <c r="M654" s="461"/>
      <c r="N654" s="462">
        <f t="shared" si="60"/>
        <v>0</v>
      </c>
      <c r="O654" s="462"/>
      <c r="P654" s="462"/>
      <c r="Q654" s="462"/>
      <c r="R654" s="313" t="s">
        <v>1428</v>
      </c>
      <c r="S654" s="177"/>
      <c r="U654" s="249" t="s">
        <v>5</v>
      </c>
      <c r="V654" s="250" t="s">
        <v>37</v>
      </c>
      <c r="W654" s="251">
        <v>0</v>
      </c>
      <c r="X654" s="251">
        <f t="shared" si="50"/>
        <v>0</v>
      </c>
      <c r="Y654" s="251">
        <v>0</v>
      </c>
      <c r="Z654" s="251">
        <f t="shared" si="51"/>
        <v>0</v>
      </c>
      <c r="AA654" s="251">
        <v>0</v>
      </c>
      <c r="AB654" s="252">
        <f t="shared" si="52"/>
        <v>0</v>
      </c>
      <c r="AS654" s="164" t="s">
        <v>198</v>
      </c>
      <c r="AU654" s="164" t="s">
        <v>163</v>
      </c>
      <c r="AV654" s="164" t="s">
        <v>112</v>
      </c>
      <c r="AZ654" s="164" t="s">
        <v>162</v>
      </c>
      <c r="BF654" s="253">
        <f t="shared" si="53"/>
        <v>0</v>
      </c>
      <c r="BG654" s="253">
        <f t="shared" si="54"/>
        <v>0</v>
      </c>
      <c r="BH654" s="253">
        <f t="shared" si="55"/>
        <v>0</v>
      </c>
      <c r="BI654" s="253">
        <f t="shared" si="56"/>
        <v>0</v>
      </c>
      <c r="BJ654" s="253">
        <f t="shared" si="57"/>
        <v>0</v>
      </c>
      <c r="BK654" s="164" t="s">
        <v>78</v>
      </c>
      <c r="BL654" s="253">
        <f t="shared" si="58"/>
        <v>0</v>
      </c>
      <c r="BM654" s="164" t="s">
        <v>198</v>
      </c>
      <c r="BN654" s="164" t="s">
        <v>902</v>
      </c>
    </row>
    <row r="655" spans="2:66" s="173" customFormat="1" ht="38.25" customHeight="1" x14ac:dyDescent="0.35">
      <c r="B655" s="174"/>
      <c r="C655" s="245">
        <f t="shared" si="59"/>
        <v>212</v>
      </c>
      <c r="D655" s="245" t="s">
        <v>163</v>
      </c>
      <c r="E655" s="246" t="s">
        <v>903</v>
      </c>
      <c r="F655" s="460" t="s">
        <v>904</v>
      </c>
      <c r="G655" s="460"/>
      <c r="H655" s="460"/>
      <c r="I655" s="460"/>
      <c r="J655" s="247" t="s">
        <v>294</v>
      </c>
      <c r="K655" s="248">
        <v>1</v>
      </c>
      <c r="L655" s="461"/>
      <c r="M655" s="461"/>
      <c r="N655" s="462">
        <f t="shared" si="60"/>
        <v>0</v>
      </c>
      <c r="O655" s="462"/>
      <c r="P655" s="462"/>
      <c r="Q655" s="462"/>
      <c r="R655" s="313" t="s">
        <v>1428</v>
      </c>
      <c r="S655" s="177"/>
      <c r="U655" s="249" t="s">
        <v>5</v>
      </c>
      <c r="V655" s="250" t="s">
        <v>37</v>
      </c>
      <c r="W655" s="251">
        <v>0</v>
      </c>
      <c r="X655" s="251">
        <f t="shared" si="50"/>
        <v>0</v>
      </c>
      <c r="Y655" s="251">
        <v>0</v>
      </c>
      <c r="Z655" s="251">
        <f t="shared" si="51"/>
        <v>0</v>
      </c>
      <c r="AA655" s="251">
        <v>0</v>
      </c>
      <c r="AB655" s="252">
        <f t="shared" si="52"/>
        <v>0</v>
      </c>
      <c r="AS655" s="164" t="s">
        <v>198</v>
      </c>
      <c r="AU655" s="164" t="s">
        <v>163</v>
      </c>
      <c r="AV655" s="164" t="s">
        <v>112</v>
      </c>
      <c r="AZ655" s="164" t="s">
        <v>162</v>
      </c>
      <c r="BF655" s="253">
        <f t="shared" si="53"/>
        <v>0</v>
      </c>
      <c r="BG655" s="253">
        <f t="shared" si="54"/>
        <v>0</v>
      </c>
      <c r="BH655" s="253">
        <f t="shared" si="55"/>
        <v>0</v>
      </c>
      <c r="BI655" s="253">
        <f t="shared" si="56"/>
        <v>0</v>
      </c>
      <c r="BJ655" s="253">
        <f t="shared" si="57"/>
        <v>0</v>
      </c>
      <c r="BK655" s="164" t="s">
        <v>78</v>
      </c>
      <c r="BL655" s="253">
        <f t="shared" si="58"/>
        <v>0</v>
      </c>
      <c r="BM655" s="164" t="s">
        <v>198</v>
      </c>
      <c r="BN655" s="164" t="s">
        <v>905</v>
      </c>
    </row>
    <row r="656" spans="2:66" s="173" customFormat="1" ht="38.25" customHeight="1" x14ac:dyDescent="0.35">
      <c r="B656" s="174"/>
      <c r="C656" s="245">
        <f t="shared" si="59"/>
        <v>213</v>
      </c>
      <c r="D656" s="245" t="s">
        <v>163</v>
      </c>
      <c r="E656" s="246" t="s">
        <v>906</v>
      </c>
      <c r="F656" s="460" t="s">
        <v>907</v>
      </c>
      <c r="G656" s="460"/>
      <c r="H656" s="460"/>
      <c r="I656" s="460"/>
      <c r="J656" s="247" t="s">
        <v>294</v>
      </c>
      <c r="K656" s="248">
        <v>1</v>
      </c>
      <c r="L656" s="461"/>
      <c r="M656" s="461"/>
      <c r="N656" s="462">
        <f t="shared" si="60"/>
        <v>0</v>
      </c>
      <c r="O656" s="462"/>
      <c r="P656" s="462"/>
      <c r="Q656" s="462"/>
      <c r="R656" s="313" t="s">
        <v>1428</v>
      </c>
      <c r="S656" s="177"/>
      <c r="U656" s="249" t="s">
        <v>5</v>
      </c>
      <c r="V656" s="250" t="s">
        <v>37</v>
      </c>
      <c r="W656" s="251">
        <v>0</v>
      </c>
      <c r="X656" s="251">
        <f t="shared" si="50"/>
        <v>0</v>
      </c>
      <c r="Y656" s="251">
        <v>0</v>
      </c>
      <c r="Z656" s="251">
        <f t="shared" si="51"/>
        <v>0</v>
      </c>
      <c r="AA656" s="251">
        <v>0</v>
      </c>
      <c r="AB656" s="252">
        <f t="shared" si="52"/>
        <v>0</v>
      </c>
      <c r="AS656" s="164" t="s">
        <v>198</v>
      </c>
      <c r="AU656" s="164" t="s">
        <v>163</v>
      </c>
      <c r="AV656" s="164" t="s">
        <v>112</v>
      </c>
      <c r="AZ656" s="164" t="s">
        <v>162</v>
      </c>
      <c r="BF656" s="253">
        <f t="shared" si="53"/>
        <v>0</v>
      </c>
      <c r="BG656" s="253">
        <f t="shared" si="54"/>
        <v>0</v>
      </c>
      <c r="BH656" s="253">
        <f t="shared" si="55"/>
        <v>0</v>
      </c>
      <c r="BI656" s="253">
        <f t="shared" si="56"/>
        <v>0</v>
      </c>
      <c r="BJ656" s="253">
        <f t="shared" si="57"/>
        <v>0</v>
      </c>
      <c r="BK656" s="164" t="s">
        <v>78</v>
      </c>
      <c r="BL656" s="253">
        <f t="shared" si="58"/>
        <v>0</v>
      </c>
      <c r="BM656" s="164" t="s">
        <v>198</v>
      </c>
      <c r="BN656" s="164" t="s">
        <v>908</v>
      </c>
    </row>
    <row r="657" spans="2:66" s="173" customFormat="1" ht="38.25" customHeight="1" x14ac:dyDescent="0.35">
      <c r="B657" s="174"/>
      <c r="C657" s="245">
        <f t="shared" si="59"/>
        <v>214</v>
      </c>
      <c r="D657" s="245" t="s">
        <v>163</v>
      </c>
      <c r="E657" s="246" t="s">
        <v>909</v>
      </c>
      <c r="F657" s="460" t="s">
        <v>910</v>
      </c>
      <c r="G657" s="460"/>
      <c r="H657" s="460"/>
      <c r="I657" s="460"/>
      <c r="J657" s="247" t="s">
        <v>294</v>
      </c>
      <c r="K657" s="248">
        <v>1</v>
      </c>
      <c r="L657" s="461"/>
      <c r="M657" s="461"/>
      <c r="N657" s="462">
        <f t="shared" si="60"/>
        <v>0</v>
      </c>
      <c r="O657" s="462"/>
      <c r="P657" s="462"/>
      <c r="Q657" s="462"/>
      <c r="R657" s="313" t="s">
        <v>1428</v>
      </c>
      <c r="S657" s="177"/>
      <c r="U657" s="249" t="s">
        <v>5</v>
      </c>
      <c r="V657" s="250" t="s">
        <v>37</v>
      </c>
      <c r="W657" s="251">
        <v>0</v>
      </c>
      <c r="X657" s="251">
        <f t="shared" si="50"/>
        <v>0</v>
      </c>
      <c r="Y657" s="251">
        <v>0</v>
      </c>
      <c r="Z657" s="251">
        <f t="shared" si="51"/>
        <v>0</v>
      </c>
      <c r="AA657" s="251">
        <v>0</v>
      </c>
      <c r="AB657" s="252">
        <f t="shared" si="52"/>
        <v>0</v>
      </c>
      <c r="AS657" s="164" t="s">
        <v>198</v>
      </c>
      <c r="AU657" s="164" t="s">
        <v>163</v>
      </c>
      <c r="AV657" s="164" t="s">
        <v>112</v>
      </c>
      <c r="AZ657" s="164" t="s">
        <v>162</v>
      </c>
      <c r="BF657" s="253">
        <f t="shared" si="53"/>
        <v>0</v>
      </c>
      <c r="BG657" s="253">
        <f t="shared" si="54"/>
        <v>0</v>
      </c>
      <c r="BH657" s="253">
        <f t="shared" si="55"/>
        <v>0</v>
      </c>
      <c r="BI657" s="253">
        <f t="shared" si="56"/>
        <v>0</v>
      </c>
      <c r="BJ657" s="253">
        <f t="shared" si="57"/>
        <v>0</v>
      </c>
      <c r="BK657" s="164" t="s">
        <v>78</v>
      </c>
      <c r="BL657" s="253">
        <f t="shared" si="58"/>
        <v>0</v>
      </c>
      <c r="BM657" s="164" t="s">
        <v>198</v>
      </c>
      <c r="BN657" s="164" t="s">
        <v>911</v>
      </c>
    </row>
    <row r="658" spans="2:66" s="173" customFormat="1" ht="38.25" customHeight="1" x14ac:dyDescent="0.35">
      <c r="B658" s="174"/>
      <c r="C658" s="245">
        <f t="shared" si="59"/>
        <v>215</v>
      </c>
      <c r="D658" s="245" t="s">
        <v>163</v>
      </c>
      <c r="E658" s="246" t="s">
        <v>912</v>
      </c>
      <c r="F658" s="460" t="s">
        <v>913</v>
      </c>
      <c r="G658" s="460"/>
      <c r="H658" s="460"/>
      <c r="I658" s="460"/>
      <c r="J658" s="247" t="s">
        <v>294</v>
      </c>
      <c r="K658" s="248">
        <v>1</v>
      </c>
      <c r="L658" s="461"/>
      <c r="M658" s="461"/>
      <c r="N658" s="462">
        <f t="shared" si="60"/>
        <v>0</v>
      </c>
      <c r="O658" s="462"/>
      <c r="P658" s="462"/>
      <c r="Q658" s="462"/>
      <c r="R658" s="313" t="s">
        <v>1428</v>
      </c>
      <c r="S658" s="177"/>
      <c r="U658" s="249" t="s">
        <v>5</v>
      </c>
      <c r="V658" s="250" t="s">
        <v>37</v>
      </c>
      <c r="W658" s="251">
        <v>0</v>
      </c>
      <c r="X658" s="251">
        <f t="shared" si="50"/>
        <v>0</v>
      </c>
      <c r="Y658" s="251">
        <v>0</v>
      </c>
      <c r="Z658" s="251">
        <f t="shared" si="51"/>
        <v>0</v>
      </c>
      <c r="AA658" s="251">
        <v>0</v>
      </c>
      <c r="AB658" s="252">
        <f t="shared" si="52"/>
        <v>0</v>
      </c>
      <c r="AS658" s="164" t="s">
        <v>198</v>
      </c>
      <c r="AU658" s="164" t="s">
        <v>163</v>
      </c>
      <c r="AV658" s="164" t="s">
        <v>112</v>
      </c>
      <c r="AZ658" s="164" t="s">
        <v>162</v>
      </c>
      <c r="BF658" s="253">
        <f t="shared" si="53"/>
        <v>0</v>
      </c>
      <c r="BG658" s="253">
        <f t="shared" si="54"/>
        <v>0</v>
      </c>
      <c r="BH658" s="253">
        <f t="shared" si="55"/>
        <v>0</v>
      </c>
      <c r="BI658" s="253">
        <f t="shared" si="56"/>
        <v>0</v>
      </c>
      <c r="BJ658" s="253">
        <f t="shared" si="57"/>
        <v>0</v>
      </c>
      <c r="BK658" s="164" t="s">
        <v>78</v>
      </c>
      <c r="BL658" s="253">
        <f t="shared" si="58"/>
        <v>0</v>
      </c>
      <c r="BM658" s="164" t="s">
        <v>198</v>
      </c>
      <c r="BN658" s="164" t="s">
        <v>914</v>
      </c>
    </row>
    <row r="659" spans="2:66" s="173" customFormat="1" ht="38.25" customHeight="1" x14ac:dyDescent="0.35">
      <c r="B659" s="174"/>
      <c r="C659" s="245">
        <f t="shared" si="59"/>
        <v>216</v>
      </c>
      <c r="D659" s="245" t="s">
        <v>163</v>
      </c>
      <c r="E659" s="246" t="s">
        <v>915</v>
      </c>
      <c r="F659" s="460" t="s">
        <v>916</v>
      </c>
      <c r="G659" s="460"/>
      <c r="H659" s="460"/>
      <c r="I659" s="460"/>
      <c r="J659" s="247" t="s">
        <v>294</v>
      </c>
      <c r="K659" s="248">
        <v>1</v>
      </c>
      <c r="L659" s="461"/>
      <c r="M659" s="461"/>
      <c r="N659" s="462">
        <f t="shared" si="60"/>
        <v>0</v>
      </c>
      <c r="O659" s="462"/>
      <c r="P659" s="462"/>
      <c r="Q659" s="462"/>
      <c r="R659" s="313" t="s">
        <v>1428</v>
      </c>
      <c r="S659" s="177"/>
      <c r="U659" s="249" t="s">
        <v>5</v>
      </c>
      <c r="V659" s="250" t="s">
        <v>37</v>
      </c>
      <c r="W659" s="251">
        <v>0</v>
      </c>
      <c r="X659" s="251">
        <f t="shared" si="50"/>
        <v>0</v>
      </c>
      <c r="Y659" s="251">
        <v>0</v>
      </c>
      <c r="Z659" s="251">
        <f t="shared" si="51"/>
        <v>0</v>
      </c>
      <c r="AA659" s="251">
        <v>0</v>
      </c>
      <c r="AB659" s="252">
        <f t="shared" si="52"/>
        <v>0</v>
      </c>
      <c r="AS659" s="164" t="s">
        <v>198</v>
      </c>
      <c r="AU659" s="164" t="s">
        <v>163</v>
      </c>
      <c r="AV659" s="164" t="s">
        <v>112</v>
      </c>
      <c r="AZ659" s="164" t="s">
        <v>162</v>
      </c>
      <c r="BF659" s="253">
        <f t="shared" si="53"/>
        <v>0</v>
      </c>
      <c r="BG659" s="253">
        <f t="shared" si="54"/>
        <v>0</v>
      </c>
      <c r="BH659" s="253">
        <f t="shared" si="55"/>
        <v>0</v>
      </c>
      <c r="BI659" s="253">
        <f t="shared" si="56"/>
        <v>0</v>
      </c>
      <c r="BJ659" s="253">
        <f t="shared" si="57"/>
        <v>0</v>
      </c>
      <c r="BK659" s="164" t="s">
        <v>78</v>
      </c>
      <c r="BL659" s="253">
        <f t="shared" si="58"/>
        <v>0</v>
      </c>
      <c r="BM659" s="164" t="s">
        <v>198</v>
      </c>
      <c r="BN659" s="164" t="s">
        <v>917</v>
      </c>
    </row>
    <row r="660" spans="2:66" s="173" customFormat="1" ht="38.25" customHeight="1" x14ac:dyDescent="0.35">
      <c r="B660" s="174"/>
      <c r="C660" s="245">
        <f t="shared" si="59"/>
        <v>217</v>
      </c>
      <c r="D660" s="245" t="s">
        <v>163</v>
      </c>
      <c r="E660" s="246" t="s">
        <v>918</v>
      </c>
      <c r="F660" s="460" t="s">
        <v>919</v>
      </c>
      <c r="G660" s="460"/>
      <c r="H660" s="460"/>
      <c r="I660" s="460"/>
      <c r="J660" s="247" t="s">
        <v>294</v>
      </c>
      <c r="K660" s="248">
        <v>1</v>
      </c>
      <c r="L660" s="461"/>
      <c r="M660" s="461"/>
      <c r="N660" s="462">
        <f t="shared" si="60"/>
        <v>0</v>
      </c>
      <c r="O660" s="462"/>
      <c r="P660" s="462"/>
      <c r="Q660" s="462"/>
      <c r="R660" s="313" t="s">
        <v>1428</v>
      </c>
      <c r="S660" s="177"/>
      <c r="U660" s="249" t="s">
        <v>5</v>
      </c>
      <c r="V660" s="250" t="s">
        <v>37</v>
      </c>
      <c r="W660" s="251">
        <v>0</v>
      </c>
      <c r="X660" s="251">
        <f t="shared" si="50"/>
        <v>0</v>
      </c>
      <c r="Y660" s="251">
        <v>0</v>
      </c>
      <c r="Z660" s="251">
        <f t="shared" si="51"/>
        <v>0</v>
      </c>
      <c r="AA660" s="251">
        <v>0</v>
      </c>
      <c r="AB660" s="252">
        <f t="shared" si="52"/>
        <v>0</v>
      </c>
      <c r="AS660" s="164" t="s">
        <v>198</v>
      </c>
      <c r="AU660" s="164" t="s">
        <v>163</v>
      </c>
      <c r="AV660" s="164" t="s">
        <v>112</v>
      </c>
      <c r="AZ660" s="164" t="s">
        <v>162</v>
      </c>
      <c r="BF660" s="253">
        <f t="shared" si="53"/>
        <v>0</v>
      </c>
      <c r="BG660" s="253">
        <f t="shared" si="54"/>
        <v>0</v>
      </c>
      <c r="BH660" s="253">
        <f t="shared" si="55"/>
        <v>0</v>
      </c>
      <c r="BI660" s="253">
        <f t="shared" si="56"/>
        <v>0</v>
      </c>
      <c r="BJ660" s="253">
        <f t="shared" si="57"/>
        <v>0</v>
      </c>
      <c r="BK660" s="164" t="s">
        <v>78</v>
      </c>
      <c r="BL660" s="253">
        <f t="shared" si="58"/>
        <v>0</v>
      </c>
      <c r="BM660" s="164" t="s">
        <v>198</v>
      </c>
      <c r="BN660" s="164" t="s">
        <v>920</v>
      </c>
    </row>
    <row r="661" spans="2:66" s="173" customFormat="1" ht="38.25" customHeight="1" x14ac:dyDescent="0.35">
      <c r="B661" s="174"/>
      <c r="C661" s="245">
        <f t="shared" si="59"/>
        <v>218</v>
      </c>
      <c r="D661" s="245" t="s">
        <v>163</v>
      </c>
      <c r="E661" s="246" t="s">
        <v>921</v>
      </c>
      <c r="F661" s="460" t="s">
        <v>922</v>
      </c>
      <c r="G661" s="460"/>
      <c r="H661" s="460"/>
      <c r="I661" s="460"/>
      <c r="J661" s="247" t="s">
        <v>294</v>
      </c>
      <c r="K661" s="248">
        <v>1</v>
      </c>
      <c r="L661" s="461"/>
      <c r="M661" s="461"/>
      <c r="N661" s="462">
        <f t="shared" si="60"/>
        <v>0</v>
      </c>
      <c r="O661" s="462"/>
      <c r="P661" s="462"/>
      <c r="Q661" s="462"/>
      <c r="R661" s="313" t="s">
        <v>1428</v>
      </c>
      <c r="S661" s="177"/>
      <c r="U661" s="249" t="s">
        <v>5</v>
      </c>
      <c r="V661" s="250" t="s">
        <v>37</v>
      </c>
      <c r="W661" s="251">
        <v>0</v>
      </c>
      <c r="X661" s="251">
        <f t="shared" si="50"/>
        <v>0</v>
      </c>
      <c r="Y661" s="251">
        <v>0</v>
      </c>
      <c r="Z661" s="251">
        <f t="shared" si="51"/>
        <v>0</v>
      </c>
      <c r="AA661" s="251">
        <v>0</v>
      </c>
      <c r="AB661" s="252">
        <f t="shared" si="52"/>
        <v>0</v>
      </c>
      <c r="AS661" s="164" t="s">
        <v>198</v>
      </c>
      <c r="AU661" s="164" t="s">
        <v>163</v>
      </c>
      <c r="AV661" s="164" t="s">
        <v>112</v>
      </c>
      <c r="AZ661" s="164" t="s">
        <v>162</v>
      </c>
      <c r="BF661" s="253">
        <f t="shared" si="53"/>
        <v>0</v>
      </c>
      <c r="BG661" s="253">
        <f t="shared" si="54"/>
        <v>0</v>
      </c>
      <c r="BH661" s="253">
        <f t="shared" si="55"/>
        <v>0</v>
      </c>
      <c r="BI661" s="253">
        <f t="shared" si="56"/>
        <v>0</v>
      </c>
      <c r="BJ661" s="253">
        <f t="shared" si="57"/>
        <v>0</v>
      </c>
      <c r="BK661" s="164" t="s">
        <v>78</v>
      </c>
      <c r="BL661" s="253">
        <f t="shared" si="58"/>
        <v>0</v>
      </c>
      <c r="BM661" s="164" t="s">
        <v>198</v>
      </c>
      <c r="BN661" s="164" t="s">
        <v>923</v>
      </c>
    </row>
    <row r="662" spans="2:66" s="173" customFormat="1" ht="38.25" customHeight="1" x14ac:dyDescent="0.35">
      <c r="B662" s="174"/>
      <c r="C662" s="245">
        <f t="shared" si="59"/>
        <v>219</v>
      </c>
      <c r="D662" s="245" t="s">
        <v>163</v>
      </c>
      <c r="E662" s="246" t="s">
        <v>924</v>
      </c>
      <c r="F662" s="460" t="s">
        <v>925</v>
      </c>
      <c r="G662" s="460"/>
      <c r="H662" s="460"/>
      <c r="I662" s="460"/>
      <c r="J662" s="247" t="s">
        <v>294</v>
      </c>
      <c r="K662" s="248">
        <v>1</v>
      </c>
      <c r="L662" s="461"/>
      <c r="M662" s="461"/>
      <c r="N662" s="462">
        <f t="shared" si="60"/>
        <v>0</v>
      </c>
      <c r="O662" s="462"/>
      <c r="P662" s="462"/>
      <c r="Q662" s="462"/>
      <c r="R662" s="313" t="s">
        <v>1428</v>
      </c>
      <c r="S662" s="177"/>
      <c r="U662" s="249" t="s">
        <v>5</v>
      </c>
      <c r="V662" s="250" t="s">
        <v>37</v>
      </c>
      <c r="W662" s="251">
        <v>0</v>
      </c>
      <c r="X662" s="251">
        <f t="shared" si="50"/>
        <v>0</v>
      </c>
      <c r="Y662" s="251">
        <v>0</v>
      </c>
      <c r="Z662" s="251">
        <f t="shared" si="51"/>
        <v>0</v>
      </c>
      <c r="AA662" s="251">
        <v>0</v>
      </c>
      <c r="AB662" s="252">
        <f t="shared" si="52"/>
        <v>0</v>
      </c>
      <c r="AS662" s="164" t="s">
        <v>198</v>
      </c>
      <c r="AU662" s="164" t="s">
        <v>163</v>
      </c>
      <c r="AV662" s="164" t="s">
        <v>112</v>
      </c>
      <c r="AZ662" s="164" t="s">
        <v>162</v>
      </c>
      <c r="BF662" s="253">
        <f t="shared" si="53"/>
        <v>0</v>
      </c>
      <c r="BG662" s="253">
        <f t="shared" si="54"/>
        <v>0</v>
      </c>
      <c r="BH662" s="253">
        <f t="shared" si="55"/>
        <v>0</v>
      </c>
      <c r="BI662" s="253">
        <f t="shared" si="56"/>
        <v>0</v>
      </c>
      <c r="BJ662" s="253">
        <f t="shared" si="57"/>
        <v>0</v>
      </c>
      <c r="BK662" s="164" t="s">
        <v>78</v>
      </c>
      <c r="BL662" s="253">
        <f t="shared" si="58"/>
        <v>0</v>
      </c>
      <c r="BM662" s="164" t="s">
        <v>198</v>
      </c>
      <c r="BN662" s="164" t="s">
        <v>926</v>
      </c>
    </row>
    <row r="663" spans="2:66" s="173" customFormat="1" ht="38.25" customHeight="1" x14ac:dyDescent="0.35">
      <c r="B663" s="174"/>
      <c r="C663" s="245">
        <f t="shared" si="59"/>
        <v>220</v>
      </c>
      <c r="D663" s="245" t="s">
        <v>163</v>
      </c>
      <c r="E663" s="246" t="s">
        <v>927</v>
      </c>
      <c r="F663" s="460" t="s">
        <v>928</v>
      </c>
      <c r="G663" s="460"/>
      <c r="H663" s="460"/>
      <c r="I663" s="460"/>
      <c r="J663" s="247" t="s">
        <v>294</v>
      </c>
      <c r="K663" s="248">
        <v>1</v>
      </c>
      <c r="L663" s="461"/>
      <c r="M663" s="461"/>
      <c r="N663" s="462">
        <f t="shared" si="60"/>
        <v>0</v>
      </c>
      <c r="O663" s="462"/>
      <c r="P663" s="462"/>
      <c r="Q663" s="462"/>
      <c r="R663" s="313" t="s">
        <v>1428</v>
      </c>
      <c r="S663" s="177"/>
      <c r="U663" s="249" t="s">
        <v>5</v>
      </c>
      <c r="V663" s="250" t="s">
        <v>37</v>
      </c>
      <c r="W663" s="251">
        <v>0</v>
      </c>
      <c r="X663" s="251">
        <f t="shared" si="50"/>
        <v>0</v>
      </c>
      <c r="Y663" s="251">
        <v>0</v>
      </c>
      <c r="Z663" s="251">
        <f t="shared" si="51"/>
        <v>0</v>
      </c>
      <c r="AA663" s="251">
        <v>0</v>
      </c>
      <c r="AB663" s="252">
        <f t="shared" si="52"/>
        <v>0</v>
      </c>
      <c r="AS663" s="164" t="s">
        <v>198</v>
      </c>
      <c r="AU663" s="164" t="s">
        <v>163</v>
      </c>
      <c r="AV663" s="164" t="s">
        <v>112</v>
      </c>
      <c r="AZ663" s="164" t="s">
        <v>162</v>
      </c>
      <c r="BF663" s="253">
        <f t="shared" si="53"/>
        <v>0</v>
      </c>
      <c r="BG663" s="253">
        <f t="shared" si="54"/>
        <v>0</v>
      </c>
      <c r="BH663" s="253">
        <f t="shared" si="55"/>
        <v>0</v>
      </c>
      <c r="BI663" s="253">
        <f t="shared" si="56"/>
        <v>0</v>
      </c>
      <c r="BJ663" s="253">
        <f t="shared" si="57"/>
        <v>0</v>
      </c>
      <c r="BK663" s="164" t="s">
        <v>78</v>
      </c>
      <c r="BL663" s="253">
        <f t="shared" si="58"/>
        <v>0</v>
      </c>
      <c r="BM663" s="164" t="s">
        <v>198</v>
      </c>
      <c r="BN663" s="164" t="s">
        <v>929</v>
      </c>
    </row>
    <row r="664" spans="2:66" s="173" customFormat="1" ht="38.25" customHeight="1" x14ac:dyDescent="0.35">
      <c r="B664" s="174"/>
      <c r="C664" s="245">
        <f t="shared" si="59"/>
        <v>221</v>
      </c>
      <c r="D664" s="245" t="s">
        <v>163</v>
      </c>
      <c r="E664" s="246" t="s">
        <v>930</v>
      </c>
      <c r="F664" s="460" t="s">
        <v>931</v>
      </c>
      <c r="G664" s="460"/>
      <c r="H664" s="460"/>
      <c r="I664" s="460"/>
      <c r="J664" s="247" t="s">
        <v>294</v>
      </c>
      <c r="K664" s="248">
        <v>1</v>
      </c>
      <c r="L664" s="461"/>
      <c r="M664" s="461"/>
      <c r="N664" s="462">
        <f t="shared" si="60"/>
        <v>0</v>
      </c>
      <c r="O664" s="462"/>
      <c r="P664" s="462"/>
      <c r="Q664" s="462"/>
      <c r="R664" s="313" t="s">
        <v>1428</v>
      </c>
      <c r="S664" s="177"/>
      <c r="U664" s="249" t="s">
        <v>5</v>
      </c>
      <c r="V664" s="250" t="s">
        <v>37</v>
      </c>
      <c r="W664" s="251">
        <v>0</v>
      </c>
      <c r="X664" s="251">
        <f t="shared" si="50"/>
        <v>0</v>
      </c>
      <c r="Y664" s="251">
        <v>0</v>
      </c>
      <c r="Z664" s="251">
        <f t="shared" si="51"/>
        <v>0</v>
      </c>
      <c r="AA664" s="251">
        <v>0</v>
      </c>
      <c r="AB664" s="252">
        <f t="shared" si="52"/>
        <v>0</v>
      </c>
      <c r="AS664" s="164" t="s">
        <v>198</v>
      </c>
      <c r="AU664" s="164" t="s">
        <v>163</v>
      </c>
      <c r="AV664" s="164" t="s">
        <v>112</v>
      </c>
      <c r="AZ664" s="164" t="s">
        <v>162</v>
      </c>
      <c r="BF664" s="253">
        <f t="shared" si="53"/>
        <v>0</v>
      </c>
      <c r="BG664" s="253">
        <f t="shared" si="54"/>
        <v>0</v>
      </c>
      <c r="BH664" s="253">
        <f t="shared" si="55"/>
        <v>0</v>
      </c>
      <c r="BI664" s="253">
        <f t="shared" si="56"/>
        <v>0</v>
      </c>
      <c r="BJ664" s="253">
        <f t="shared" si="57"/>
        <v>0</v>
      </c>
      <c r="BK664" s="164" t="s">
        <v>78</v>
      </c>
      <c r="BL664" s="253">
        <f t="shared" si="58"/>
        <v>0</v>
      </c>
      <c r="BM664" s="164" t="s">
        <v>198</v>
      </c>
      <c r="BN664" s="164" t="s">
        <v>932</v>
      </c>
    </row>
    <row r="665" spans="2:66" s="173" customFormat="1" ht="38.25" customHeight="1" x14ac:dyDescent="0.35">
      <c r="B665" s="174"/>
      <c r="C665" s="245">
        <f t="shared" si="59"/>
        <v>222</v>
      </c>
      <c r="D665" s="245" t="s">
        <v>163</v>
      </c>
      <c r="E665" s="246" t="s">
        <v>933</v>
      </c>
      <c r="F665" s="460" t="s">
        <v>934</v>
      </c>
      <c r="G665" s="460"/>
      <c r="H665" s="460"/>
      <c r="I665" s="460"/>
      <c r="J665" s="247" t="s">
        <v>294</v>
      </c>
      <c r="K665" s="248">
        <v>1</v>
      </c>
      <c r="L665" s="461"/>
      <c r="M665" s="461"/>
      <c r="N665" s="462">
        <f t="shared" si="60"/>
        <v>0</v>
      </c>
      <c r="O665" s="462"/>
      <c r="P665" s="462"/>
      <c r="Q665" s="462"/>
      <c r="R665" s="313" t="s">
        <v>1428</v>
      </c>
      <c r="S665" s="177"/>
      <c r="U665" s="249" t="s">
        <v>5</v>
      </c>
      <c r="V665" s="250" t="s">
        <v>37</v>
      </c>
      <c r="W665" s="251">
        <v>0</v>
      </c>
      <c r="X665" s="251">
        <f t="shared" si="50"/>
        <v>0</v>
      </c>
      <c r="Y665" s="251">
        <v>0</v>
      </c>
      <c r="Z665" s="251">
        <f t="shared" si="51"/>
        <v>0</v>
      </c>
      <c r="AA665" s="251">
        <v>0</v>
      </c>
      <c r="AB665" s="252">
        <f t="shared" si="52"/>
        <v>0</v>
      </c>
      <c r="AS665" s="164" t="s">
        <v>198</v>
      </c>
      <c r="AU665" s="164" t="s">
        <v>163</v>
      </c>
      <c r="AV665" s="164" t="s">
        <v>112</v>
      </c>
      <c r="AZ665" s="164" t="s">
        <v>162</v>
      </c>
      <c r="BF665" s="253">
        <f t="shared" si="53"/>
        <v>0</v>
      </c>
      <c r="BG665" s="253">
        <f t="shared" si="54"/>
        <v>0</v>
      </c>
      <c r="BH665" s="253">
        <f t="shared" si="55"/>
        <v>0</v>
      </c>
      <c r="BI665" s="253">
        <f t="shared" si="56"/>
        <v>0</v>
      </c>
      <c r="BJ665" s="253">
        <f t="shared" si="57"/>
        <v>0</v>
      </c>
      <c r="BK665" s="164" t="s">
        <v>78</v>
      </c>
      <c r="BL665" s="253">
        <f t="shared" si="58"/>
        <v>0</v>
      </c>
      <c r="BM665" s="164" t="s">
        <v>198</v>
      </c>
      <c r="BN665" s="164" t="s">
        <v>935</v>
      </c>
    </row>
    <row r="666" spans="2:66" s="173" customFormat="1" ht="38.25" customHeight="1" x14ac:dyDescent="0.35">
      <c r="B666" s="174"/>
      <c r="C666" s="245">
        <f t="shared" si="59"/>
        <v>223</v>
      </c>
      <c r="D666" s="245" t="s">
        <v>163</v>
      </c>
      <c r="E666" s="246" t="s">
        <v>936</v>
      </c>
      <c r="F666" s="460" t="s">
        <v>937</v>
      </c>
      <c r="G666" s="460"/>
      <c r="H666" s="460"/>
      <c r="I666" s="460"/>
      <c r="J666" s="247" t="s">
        <v>294</v>
      </c>
      <c r="K666" s="248">
        <v>1</v>
      </c>
      <c r="L666" s="461"/>
      <c r="M666" s="461"/>
      <c r="N666" s="462">
        <f t="shared" si="60"/>
        <v>0</v>
      </c>
      <c r="O666" s="462"/>
      <c r="P666" s="462"/>
      <c r="Q666" s="462"/>
      <c r="R666" s="313" t="s">
        <v>1428</v>
      </c>
      <c r="S666" s="177"/>
      <c r="U666" s="249" t="s">
        <v>5</v>
      </c>
      <c r="V666" s="250" t="s">
        <v>37</v>
      </c>
      <c r="W666" s="251">
        <v>0</v>
      </c>
      <c r="X666" s="251">
        <f t="shared" si="50"/>
        <v>0</v>
      </c>
      <c r="Y666" s="251">
        <v>0</v>
      </c>
      <c r="Z666" s="251">
        <f t="shared" si="51"/>
        <v>0</v>
      </c>
      <c r="AA666" s="251">
        <v>0</v>
      </c>
      <c r="AB666" s="252">
        <f t="shared" si="52"/>
        <v>0</v>
      </c>
      <c r="AS666" s="164" t="s">
        <v>198</v>
      </c>
      <c r="AU666" s="164" t="s">
        <v>163</v>
      </c>
      <c r="AV666" s="164" t="s">
        <v>112</v>
      </c>
      <c r="AZ666" s="164" t="s">
        <v>162</v>
      </c>
      <c r="BF666" s="253">
        <f t="shared" si="53"/>
        <v>0</v>
      </c>
      <c r="BG666" s="253">
        <f t="shared" si="54"/>
        <v>0</v>
      </c>
      <c r="BH666" s="253">
        <f t="shared" si="55"/>
        <v>0</v>
      </c>
      <c r="BI666" s="253">
        <f t="shared" si="56"/>
        <v>0</v>
      </c>
      <c r="BJ666" s="253">
        <f t="shared" si="57"/>
        <v>0</v>
      </c>
      <c r="BK666" s="164" t="s">
        <v>78</v>
      </c>
      <c r="BL666" s="253">
        <f t="shared" si="58"/>
        <v>0</v>
      </c>
      <c r="BM666" s="164" t="s">
        <v>198</v>
      </c>
      <c r="BN666" s="164" t="s">
        <v>938</v>
      </c>
    </row>
    <row r="667" spans="2:66" s="173" customFormat="1" ht="38.25" customHeight="1" x14ac:dyDescent="0.35">
      <c r="B667" s="174"/>
      <c r="C667" s="245">
        <f t="shared" si="59"/>
        <v>224</v>
      </c>
      <c r="D667" s="245" t="s">
        <v>163</v>
      </c>
      <c r="E667" s="246" t="s">
        <v>939</v>
      </c>
      <c r="F667" s="460" t="s">
        <v>940</v>
      </c>
      <c r="G667" s="460"/>
      <c r="H667" s="460"/>
      <c r="I667" s="460"/>
      <c r="J667" s="247" t="s">
        <v>294</v>
      </c>
      <c r="K667" s="248">
        <v>1</v>
      </c>
      <c r="L667" s="461"/>
      <c r="M667" s="461"/>
      <c r="N667" s="462">
        <f t="shared" si="60"/>
        <v>0</v>
      </c>
      <c r="O667" s="462"/>
      <c r="P667" s="462"/>
      <c r="Q667" s="462"/>
      <c r="R667" s="313" t="s">
        <v>1428</v>
      </c>
      <c r="S667" s="177"/>
      <c r="U667" s="249" t="s">
        <v>5</v>
      </c>
      <c r="V667" s="250" t="s">
        <v>37</v>
      </c>
      <c r="W667" s="251">
        <v>0</v>
      </c>
      <c r="X667" s="251">
        <f t="shared" si="50"/>
        <v>0</v>
      </c>
      <c r="Y667" s="251">
        <v>0</v>
      </c>
      <c r="Z667" s="251">
        <f t="shared" si="51"/>
        <v>0</v>
      </c>
      <c r="AA667" s="251">
        <v>0</v>
      </c>
      <c r="AB667" s="252">
        <f t="shared" si="52"/>
        <v>0</v>
      </c>
      <c r="AS667" s="164" t="s">
        <v>198</v>
      </c>
      <c r="AU667" s="164" t="s">
        <v>163</v>
      </c>
      <c r="AV667" s="164" t="s">
        <v>112</v>
      </c>
      <c r="AZ667" s="164" t="s">
        <v>162</v>
      </c>
      <c r="BF667" s="253">
        <f t="shared" si="53"/>
        <v>0</v>
      </c>
      <c r="BG667" s="253">
        <f t="shared" si="54"/>
        <v>0</v>
      </c>
      <c r="BH667" s="253">
        <f t="shared" si="55"/>
        <v>0</v>
      </c>
      <c r="BI667" s="253">
        <f t="shared" si="56"/>
        <v>0</v>
      </c>
      <c r="BJ667" s="253">
        <f t="shared" si="57"/>
        <v>0</v>
      </c>
      <c r="BK667" s="164" t="s">
        <v>78</v>
      </c>
      <c r="BL667" s="253">
        <f t="shared" si="58"/>
        <v>0</v>
      </c>
      <c r="BM667" s="164" t="s">
        <v>198</v>
      </c>
      <c r="BN667" s="164" t="s">
        <v>941</v>
      </c>
    </row>
    <row r="668" spans="2:66" s="173" customFormat="1" ht="38.25" customHeight="1" x14ac:dyDescent="0.35">
      <c r="B668" s="174"/>
      <c r="C668" s="245">
        <f t="shared" si="59"/>
        <v>225</v>
      </c>
      <c r="D668" s="245" t="s">
        <v>163</v>
      </c>
      <c r="E668" s="246" t="s">
        <v>942</v>
      </c>
      <c r="F668" s="460" t="s">
        <v>943</v>
      </c>
      <c r="G668" s="460"/>
      <c r="H668" s="460"/>
      <c r="I668" s="460"/>
      <c r="J668" s="247" t="s">
        <v>294</v>
      </c>
      <c r="K668" s="248">
        <v>1</v>
      </c>
      <c r="L668" s="461"/>
      <c r="M668" s="461"/>
      <c r="N668" s="462">
        <f t="shared" si="60"/>
        <v>0</v>
      </c>
      <c r="O668" s="462"/>
      <c r="P668" s="462"/>
      <c r="Q668" s="462"/>
      <c r="R668" s="313" t="s">
        <v>1428</v>
      </c>
      <c r="S668" s="177"/>
      <c r="U668" s="249" t="s">
        <v>5</v>
      </c>
      <c r="V668" s="250" t="s">
        <v>37</v>
      </c>
      <c r="W668" s="251">
        <v>0</v>
      </c>
      <c r="X668" s="251">
        <f t="shared" si="50"/>
        <v>0</v>
      </c>
      <c r="Y668" s="251">
        <v>0</v>
      </c>
      <c r="Z668" s="251">
        <f t="shared" si="51"/>
        <v>0</v>
      </c>
      <c r="AA668" s="251">
        <v>0</v>
      </c>
      <c r="AB668" s="252">
        <f t="shared" si="52"/>
        <v>0</v>
      </c>
      <c r="AS668" s="164" t="s">
        <v>198</v>
      </c>
      <c r="AU668" s="164" t="s">
        <v>163</v>
      </c>
      <c r="AV668" s="164" t="s">
        <v>112</v>
      </c>
      <c r="AZ668" s="164" t="s">
        <v>162</v>
      </c>
      <c r="BF668" s="253">
        <f t="shared" si="53"/>
        <v>0</v>
      </c>
      <c r="BG668" s="253">
        <f t="shared" si="54"/>
        <v>0</v>
      </c>
      <c r="BH668" s="253">
        <f t="shared" si="55"/>
        <v>0</v>
      </c>
      <c r="BI668" s="253">
        <f t="shared" si="56"/>
        <v>0</v>
      </c>
      <c r="BJ668" s="253">
        <f t="shared" si="57"/>
        <v>0</v>
      </c>
      <c r="BK668" s="164" t="s">
        <v>78</v>
      </c>
      <c r="BL668" s="253">
        <f t="shared" si="58"/>
        <v>0</v>
      </c>
      <c r="BM668" s="164" t="s">
        <v>198</v>
      </c>
      <c r="BN668" s="164" t="s">
        <v>944</v>
      </c>
    </row>
    <row r="669" spans="2:66" s="173" customFormat="1" ht="38.25" customHeight="1" x14ac:dyDescent="0.35">
      <c r="B669" s="174"/>
      <c r="C669" s="245">
        <f t="shared" si="59"/>
        <v>226</v>
      </c>
      <c r="D669" s="245" t="s">
        <v>163</v>
      </c>
      <c r="E669" s="246" t="s">
        <v>945</v>
      </c>
      <c r="F669" s="460" t="s">
        <v>946</v>
      </c>
      <c r="G669" s="460"/>
      <c r="H669" s="460"/>
      <c r="I669" s="460"/>
      <c r="J669" s="247" t="s">
        <v>294</v>
      </c>
      <c r="K669" s="248">
        <v>1</v>
      </c>
      <c r="L669" s="461"/>
      <c r="M669" s="461"/>
      <c r="N669" s="462">
        <f t="shared" si="60"/>
        <v>0</v>
      </c>
      <c r="O669" s="462"/>
      <c r="P669" s="462"/>
      <c r="Q669" s="462"/>
      <c r="R669" s="313" t="s">
        <v>1428</v>
      </c>
      <c r="S669" s="177"/>
      <c r="U669" s="249" t="s">
        <v>5</v>
      </c>
      <c r="V669" s="250" t="s">
        <v>37</v>
      </c>
      <c r="W669" s="251">
        <v>0</v>
      </c>
      <c r="X669" s="251">
        <f t="shared" si="50"/>
        <v>0</v>
      </c>
      <c r="Y669" s="251">
        <v>0</v>
      </c>
      <c r="Z669" s="251">
        <f t="shared" si="51"/>
        <v>0</v>
      </c>
      <c r="AA669" s="251">
        <v>0</v>
      </c>
      <c r="AB669" s="252">
        <f t="shared" si="52"/>
        <v>0</v>
      </c>
      <c r="AS669" s="164" t="s">
        <v>198</v>
      </c>
      <c r="AU669" s="164" t="s">
        <v>163</v>
      </c>
      <c r="AV669" s="164" t="s">
        <v>112</v>
      </c>
      <c r="AZ669" s="164" t="s">
        <v>162</v>
      </c>
      <c r="BF669" s="253">
        <f t="shared" si="53"/>
        <v>0</v>
      </c>
      <c r="BG669" s="253">
        <f t="shared" si="54"/>
        <v>0</v>
      </c>
      <c r="BH669" s="253">
        <f t="shared" si="55"/>
        <v>0</v>
      </c>
      <c r="BI669" s="253">
        <f t="shared" si="56"/>
        <v>0</v>
      </c>
      <c r="BJ669" s="253">
        <f t="shared" si="57"/>
        <v>0</v>
      </c>
      <c r="BK669" s="164" t="s">
        <v>78</v>
      </c>
      <c r="BL669" s="253">
        <f t="shared" si="58"/>
        <v>0</v>
      </c>
      <c r="BM669" s="164" t="s">
        <v>198</v>
      </c>
      <c r="BN669" s="164" t="s">
        <v>947</v>
      </c>
    </row>
    <row r="670" spans="2:66" s="173" customFormat="1" ht="38.25" customHeight="1" x14ac:dyDescent="0.35">
      <c r="B670" s="174"/>
      <c r="C670" s="245">
        <f t="shared" si="59"/>
        <v>227</v>
      </c>
      <c r="D670" s="245" t="s">
        <v>163</v>
      </c>
      <c r="E670" s="246" t="s">
        <v>948</v>
      </c>
      <c r="F670" s="460" t="s">
        <v>949</v>
      </c>
      <c r="G670" s="460"/>
      <c r="H670" s="460"/>
      <c r="I670" s="460"/>
      <c r="J670" s="247" t="s">
        <v>294</v>
      </c>
      <c r="K670" s="248">
        <v>1</v>
      </c>
      <c r="L670" s="461"/>
      <c r="M670" s="461"/>
      <c r="N670" s="462">
        <f t="shared" si="60"/>
        <v>0</v>
      </c>
      <c r="O670" s="462"/>
      <c r="P670" s="462"/>
      <c r="Q670" s="462"/>
      <c r="R670" s="313" t="s">
        <v>1428</v>
      </c>
      <c r="S670" s="177"/>
      <c r="U670" s="249" t="s">
        <v>5</v>
      </c>
      <c r="V670" s="250" t="s">
        <v>37</v>
      </c>
      <c r="W670" s="251">
        <v>0</v>
      </c>
      <c r="X670" s="251">
        <f t="shared" si="50"/>
        <v>0</v>
      </c>
      <c r="Y670" s="251">
        <v>0</v>
      </c>
      <c r="Z670" s="251">
        <f t="shared" si="51"/>
        <v>0</v>
      </c>
      <c r="AA670" s="251">
        <v>0</v>
      </c>
      <c r="AB670" s="252">
        <f t="shared" si="52"/>
        <v>0</v>
      </c>
      <c r="AS670" s="164" t="s">
        <v>198</v>
      </c>
      <c r="AU670" s="164" t="s">
        <v>163</v>
      </c>
      <c r="AV670" s="164" t="s">
        <v>112</v>
      </c>
      <c r="AZ670" s="164" t="s">
        <v>162</v>
      </c>
      <c r="BF670" s="253">
        <f t="shared" si="53"/>
        <v>0</v>
      </c>
      <c r="BG670" s="253">
        <f t="shared" si="54"/>
        <v>0</v>
      </c>
      <c r="BH670" s="253">
        <f t="shared" si="55"/>
        <v>0</v>
      </c>
      <c r="BI670" s="253">
        <f t="shared" si="56"/>
        <v>0</v>
      </c>
      <c r="BJ670" s="253">
        <f t="shared" si="57"/>
        <v>0</v>
      </c>
      <c r="BK670" s="164" t="s">
        <v>78</v>
      </c>
      <c r="BL670" s="253">
        <f t="shared" si="58"/>
        <v>0</v>
      </c>
      <c r="BM670" s="164" t="s">
        <v>198</v>
      </c>
      <c r="BN670" s="164" t="s">
        <v>950</v>
      </c>
    </row>
    <row r="671" spans="2:66" s="173" customFormat="1" ht="38.25" customHeight="1" x14ac:dyDescent="0.35">
      <c r="B671" s="174"/>
      <c r="C671" s="245">
        <f t="shared" si="59"/>
        <v>228</v>
      </c>
      <c r="D671" s="245" t="s">
        <v>163</v>
      </c>
      <c r="E671" s="246" t="s">
        <v>951</v>
      </c>
      <c r="F671" s="460" t="s">
        <v>952</v>
      </c>
      <c r="G671" s="460"/>
      <c r="H671" s="460"/>
      <c r="I671" s="460"/>
      <c r="J671" s="247" t="s">
        <v>294</v>
      </c>
      <c r="K671" s="248">
        <v>1</v>
      </c>
      <c r="L671" s="461"/>
      <c r="M671" s="461"/>
      <c r="N671" s="462">
        <f t="shared" si="60"/>
        <v>0</v>
      </c>
      <c r="O671" s="462"/>
      <c r="P671" s="462"/>
      <c r="Q671" s="462"/>
      <c r="R671" s="313" t="s">
        <v>1428</v>
      </c>
      <c r="S671" s="177"/>
      <c r="U671" s="249" t="s">
        <v>5</v>
      </c>
      <c r="V671" s="250" t="s">
        <v>37</v>
      </c>
      <c r="W671" s="251">
        <v>0</v>
      </c>
      <c r="X671" s="251">
        <f t="shared" si="50"/>
        <v>0</v>
      </c>
      <c r="Y671" s="251">
        <v>0</v>
      </c>
      <c r="Z671" s="251">
        <f t="shared" si="51"/>
        <v>0</v>
      </c>
      <c r="AA671" s="251">
        <v>0</v>
      </c>
      <c r="AB671" s="252">
        <f t="shared" si="52"/>
        <v>0</v>
      </c>
      <c r="AS671" s="164" t="s">
        <v>198</v>
      </c>
      <c r="AU671" s="164" t="s">
        <v>163</v>
      </c>
      <c r="AV671" s="164" t="s">
        <v>112</v>
      </c>
      <c r="AZ671" s="164" t="s">
        <v>162</v>
      </c>
      <c r="BF671" s="253">
        <f t="shared" si="53"/>
        <v>0</v>
      </c>
      <c r="BG671" s="253">
        <f t="shared" si="54"/>
        <v>0</v>
      </c>
      <c r="BH671" s="253">
        <f t="shared" si="55"/>
        <v>0</v>
      </c>
      <c r="BI671" s="253">
        <f t="shared" si="56"/>
        <v>0</v>
      </c>
      <c r="BJ671" s="253">
        <f t="shared" si="57"/>
        <v>0</v>
      </c>
      <c r="BK671" s="164" t="s">
        <v>78</v>
      </c>
      <c r="BL671" s="253">
        <f t="shared" si="58"/>
        <v>0</v>
      </c>
      <c r="BM671" s="164" t="s">
        <v>198</v>
      </c>
      <c r="BN671" s="164" t="s">
        <v>953</v>
      </c>
    </row>
    <row r="672" spans="2:66" s="173" customFormat="1" ht="38.25" customHeight="1" x14ac:dyDescent="0.35">
      <c r="B672" s="174"/>
      <c r="C672" s="245">
        <f t="shared" si="59"/>
        <v>229</v>
      </c>
      <c r="D672" s="245" t="s">
        <v>163</v>
      </c>
      <c r="E672" s="246" t="s">
        <v>954</v>
      </c>
      <c r="F672" s="460" t="s">
        <v>955</v>
      </c>
      <c r="G672" s="460"/>
      <c r="H672" s="460"/>
      <c r="I672" s="460"/>
      <c r="J672" s="247" t="s">
        <v>294</v>
      </c>
      <c r="K672" s="248">
        <v>1</v>
      </c>
      <c r="L672" s="461"/>
      <c r="M672" s="461"/>
      <c r="N672" s="462">
        <f t="shared" si="60"/>
        <v>0</v>
      </c>
      <c r="O672" s="462"/>
      <c r="P672" s="462"/>
      <c r="Q672" s="462"/>
      <c r="R672" s="313" t="s">
        <v>1428</v>
      </c>
      <c r="S672" s="177"/>
      <c r="U672" s="249" t="s">
        <v>5</v>
      </c>
      <c r="V672" s="250" t="s">
        <v>37</v>
      </c>
      <c r="W672" s="251">
        <v>0</v>
      </c>
      <c r="X672" s="251">
        <f t="shared" si="50"/>
        <v>0</v>
      </c>
      <c r="Y672" s="251">
        <v>0</v>
      </c>
      <c r="Z672" s="251">
        <f t="shared" si="51"/>
        <v>0</v>
      </c>
      <c r="AA672" s="251">
        <v>0</v>
      </c>
      <c r="AB672" s="252">
        <f t="shared" si="52"/>
        <v>0</v>
      </c>
      <c r="AS672" s="164" t="s">
        <v>198</v>
      </c>
      <c r="AU672" s="164" t="s">
        <v>163</v>
      </c>
      <c r="AV672" s="164" t="s">
        <v>112</v>
      </c>
      <c r="AZ672" s="164" t="s">
        <v>162</v>
      </c>
      <c r="BF672" s="253">
        <f t="shared" si="53"/>
        <v>0</v>
      </c>
      <c r="BG672" s="253">
        <f t="shared" si="54"/>
        <v>0</v>
      </c>
      <c r="BH672" s="253">
        <f t="shared" si="55"/>
        <v>0</v>
      </c>
      <c r="BI672" s="253">
        <f t="shared" si="56"/>
        <v>0</v>
      </c>
      <c r="BJ672" s="253">
        <f t="shared" si="57"/>
        <v>0</v>
      </c>
      <c r="BK672" s="164" t="s">
        <v>78</v>
      </c>
      <c r="BL672" s="253">
        <f t="shared" si="58"/>
        <v>0</v>
      </c>
      <c r="BM672" s="164" t="s">
        <v>198</v>
      </c>
      <c r="BN672" s="164" t="s">
        <v>956</v>
      </c>
    </row>
    <row r="673" spans="2:66" s="173" customFormat="1" ht="38.25" customHeight="1" x14ac:dyDescent="0.35">
      <c r="B673" s="174"/>
      <c r="C673" s="245">
        <f t="shared" si="59"/>
        <v>230</v>
      </c>
      <c r="D673" s="245" t="s">
        <v>163</v>
      </c>
      <c r="E673" s="246" t="s">
        <v>957</v>
      </c>
      <c r="F673" s="460" t="s">
        <v>958</v>
      </c>
      <c r="G673" s="460"/>
      <c r="H673" s="460"/>
      <c r="I673" s="460"/>
      <c r="J673" s="247" t="s">
        <v>294</v>
      </c>
      <c r="K673" s="248">
        <v>1</v>
      </c>
      <c r="L673" s="461"/>
      <c r="M673" s="461"/>
      <c r="N673" s="462">
        <f t="shared" si="60"/>
        <v>0</v>
      </c>
      <c r="O673" s="462"/>
      <c r="P673" s="462"/>
      <c r="Q673" s="462"/>
      <c r="R673" s="313" t="s">
        <v>1428</v>
      </c>
      <c r="S673" s="177"/>
      <c r="U673" s="249" t="s">
        <v>5</v>
      </c>
      <c r="V673" s="250" t="s">
        <v>37</v>
      </c>
      <c r="W673" s="251">
        <v>0</v>
      </c>
      <c r="X673" s="251">
        <f t="shared" si="50"/>
        <v>0</v>
      </c>
      <c r="Y673" s="251">
        <v>0</v>
      </c>
      <c r="Z673" s="251">
        <f t="shared" si="51"/>
        <v>0</v>
      </c>
      <c r="AA673" s="251">
        <v>0</v>
      </c>
      <c r="AB673" s="252">
        <f t="shared" si="52"/>
        <v>0</v>
      </c>
      <c r="AS673" s="164" t="s">
        <v>198</v>
      </c>
      <c r="AU673" s="164" t="s">
        <v>163</v>
      </c>
      <c r="AV673" s="164" t="s">
        <v>112</v>
      </c>
      <c r="AZ673" s="164" t="s">
        <v>162</v>
      </c>
      <c r="BF673" s="253">
        <f t="shared" si="53"/>
        <v>0</v>
      </c>
      <c r="BG673" s="253">
        <f t="shared" si="54"/>
        <v>0</v>
      </c>
      <c r="BH673" s="253">
        <f t="shared" si="55"/>
        <v>0</v>
      </c>
      <c r="BI673" s="253">
        <f t="shared" si="56"/>
        <v>0</v>
      </c>
      <c r="BJ673" s="253">
        <f t="shared" si="57"/>
        <v>0</v>
      </c>
      <c r="BK673" s="164" t="s">
        <v>78</v>
      </c>
      <c r="BL673" s="253">
        <f t="shared" si="58"/>
        <v>0</v>
      </c>
      <c r="BM673" s="164" t="s">
        <v>198</v>
      </c>
      <c r="BN673" s="164" t="s">
        <v>959</v>
      </c>
    </row>
    <row r="674" spans="2:66" s="173" customFormat="1" ht="38.25" customHeight="1" x14ac:dyDescent="0.35">
      <c r="B674" s="174"/>
      <c r="C674" s="245">
        <f t="shared" si="59"/>
        <v>231</v>
      </c>
      <c r="D674" s="245" t="s">
        <v>163</v>
      </c>
      <c r="E674" s="246" t="s">
        <v>960</v>
      </c>
      <c r="F674" s="460" t="s">
        <v>961</v>
      </c>
      <c r="G674" s="460"/>
      <c r="H674" s="460"/>
      <c r="I674" s="460"/>
      <c r="J674" s="247" t="s">
        <v>294</v>
      </c>
      <c r="K674" s="248">
        <v>2</v>
      </c>
      <c r="L674" s="461"/>
      <c r="M674" s="461"/>
      <c r="N674" s="462">
        <f t="shared" si="60"/>
        <v>0</v>
      </c>
      <c r="O674" s="462"/>
      <c r="P674" s="462"/>
      <c r="Q674" s="462"/>
      <c r="R674" s="313" t="s">
        <v>1428</v>
      </c>
      <c r="S674" s="177"/>
      <c r="U674" s="249" t="s">
        <v>5</v>
      </c>
      <c r="V674" s="250" t="s">
        <v>37</v>
      </c>
      <c r="W674" s="251">
        <v>0</v>
      </c>
      <c r="X674" s="251">
        <f t="shared" si="50"/>
        <v>0</v>
      </c>
      <c r="Y674" s="251">
        <v>0</v>
      </c>
      <c r="Z674" s="251">
        <f t="shared" si="51"/>
        <v>0</v>
      </c>
      <c r="AA674" s="251">
        <v>0</v>
      </c>
      <c r="AB674" s="252">
        <f t="shared" si="52"/>
        <v>0</v>
      </c>
      <c r="AS674" s="164" t="s">
        <v>198</v>
      </c>
      <c r="AU674" s="164" t="s">
        <v>163</v>
      </c>
      <c r="AV674" s="164" t="s">
        <v>112</v>
      </c>
      <c r="AZ674" s="164" t="s">
        <v>162</v>
      </c>
      <c r="BF674" s="253">
        <f t="shared" si="53"/>
        <v>0</v>
      </c>
      <c r="BG674" s="253">
        <f t="shared" si="54"/>
        <v>0</v>
      </c>
      <c r="BH674" s="253">
        <f t="shared" si="55"/>
        <v>0</v>
      </c>
      <c r="BI674" s="253">
        <f t="shared" si="56"/>
        <v>0</v>
      </c>
      <c r="BJ674" s="253">
        <f t="shared" si="57"/>
        <v>0</v>
      </c>
      <c r="BK674" s="164" t="s">
        <v>78</v>
      </c>
      <c r="BL674" s="253">
        <f t="shared" si="58"/>
        <v>0</v>
      </c>
      <c r="BM674" s="164" t="s">
        <v>198</v>
      </c>
      <c r="BN674" s="164" t="s">
        <v>962</v>
      </c>
    </row>
    <row r="675" spans="2:66" s="173" customFormat="1" ht="38.25" customHeight="1" x14ac:dyDescent="0.35">
      <c r="B675" s="174"/>
      <c r="C675" s="245">
        <f t="shared" si="59"/>
        <v>232</v>
      </c>
      <c r="D675" s="245" t="s">
        <v>163</v>
      </c>
      <c r="E675" s="246" t="s">
        <v>963</v>
      </c>
      <c r="F675" s="460" t="s">
        <v>964</v>
      </c>
      <c r="G675" s="460"/>
      <c r="H675" s="460"/>
      <c r="I675" s="460"/>
      <c r="J675" s="247" t="s">
        <v>294</v>
      </c>
      <c r="K675" s="248">
        <v>2</v>
      </c>
      <c r="L675" s="461"/>
      <c r="M675" s="461"/>
      <c r="N675" s="462">
        <f t="shared" si="60"/>
        <v>0</v>
      </c>
      <c r="O675" s="462"/>
      <c r="P675" s="462"/>
      <c r="Q675" s="462"/>
      <c r="R675" s="313" t="s">
        <v>1428</v>
      </c>
      <c r="S675" s="177"/>
      <c r="U675" s="249" t="s">
        <v>5</v>
      </c>
      <c r="V675" s="250" t="s">
        <v>37</v>
      </c>
      <c r="W675" s="251">
        <v>0</v>
      </c>
      <c r="X675" s="251">
        <f t="shared" si="50"/>
        <v>0</v>
      </c>
      <c r="Y675" s="251">
        <v>0</v>
      </c>
      <c r="Z675" s="251">
        <f t="shared" si="51"/>
        <v>0</v>
      </c>
      <c r="AA675" s="251">
        <v>0</v>
      </c>
      <c r="AB675" s="252">
        <f t="shared" si="52"/>
        <v>0</v>
      </c>
      <c r="AS675" s="164" t="s">
        <v>198</v>
      </c>
      <c r="AU675" s="164" t="s">
        <v>163</v>
      </c>
      <c r="AV675" s="164" t="s">
        <v>112</v>
      </c>
      <c r="AZ675" s="164" t="s">
        <v>162</v>
      </c>
      <c r="BF675" s="253">
        <f t="shared" si="53"/>
        <v>0</v>
      </c>
      <c r="BG675" s="253">
        <f t="shared" si="54"/>
        <v>0</v>
      </c>
      <c r="BH675" s="253">
        <f t="shared" si="55"/>
        <v>0</v>
      </c>
      <c r="BI675" s="253">
        <f t="shared" si="56"/>
        <v>0</v>
      </c>
      <c r="BJ675" s="253">
        <f t="shared" si="57"/>
        <v>0</v>
      </c>
      <c r="BK675" s="164" t="s">
        <v>78</v>
      </c>
      <c r="BL675" s="253">
        <f t="shared" si="58"/>
        <v>0</v>
      </c>
      <c r="BM675" s="164" t="s">
        <v>198</v>
      </c>
      <c r="BN675" s="164" t="s">
        <v>965</v>
      </c>
    </row>
    <row r="676" spans="2:66" s="173" customFormat="1" ht="38.25" customHeight="1" x14ac:dyDescent="0.35">
      <c r="B676" s="174"/>
      <c r="C676" s="245">
        <f t="shared" si="59"/>
        <v>233</v>
      </c>
      <c r="D676" s="245" t="s">
        <v>163</v>
      </c>
      <c r="E676" s="246" t="s">
        <v>966</v>
      </c>
      <c r="F676" s="460" t="s">
        <v>967</v>
      </c>
      <c r="G676" s="460"/>
      <c r="H676" s="460"/>
      <c r="I676" s="460"/>
      <c r="J676" s="247" t="s">
        <v>294</v>
      </c>
      <c r="K676" s="248">
        <v>2</v>
      </c>
      <c r="L676" s="461"/>
      <c r="M676" s="461"/>
      <c r="N676" s="462">
        <f t="shared" si="60"/>
        <v>0</v>
      </c>
      <c r="O676" s="462"/>
      <c r="P676" s="462"/>
      <c r="Q676" s="462"/>
      <c r="R676" s="313" t="s">
        <v>1428</v>
      </c>
      <c r="S676" s="177"/>
      <c r="U676" s="249" t="s">
        <v>5</v>
      </c>
      <c r="V676" s="250" t="s">
        <v>37</v>
      </c>
      <c r="W676" s="251">
        <v>0</v>
      </c>
      <c r="X676" s="251">
        <f t="shared" si="50"/>
        <v>0</v>
      </c>
      <c r="Y676" s="251">
        <v>0</v>
      </c>
      <c r="Z676" s="251">
        <f t="shared" si="51"/>
        <v>0</v>
      </c>
      <c r="AA676" s="251">
        <v>0</v>
      </c>
      <c r="AB676" s="252">
        <f t="shared" si="52"/>
        <v>0</v>
      </c>
      <c r="AS676" s="164" t="s">
        <v>198</v>
      </c>
      <c r="AU676" s="164" t="s">
        <v>163</v>
      </c>
      <c r="AV676" s="164" t="s">
        <v>112</v>
      </c>
      <c r="AZ676" s="164" t="s">
        <v>162</v>
      </c>
      <c r="BF676" s="253">
        <f t="shared" si="53"/>
        <v>0</v>
      </c>
      <c r="BG676" s="253">
        <f t="shared" si="54"/>
        <v>0</v>
      </c>
      <c r="BH676" s="253">
        <f t="shared" si="55"/>
        <v>0</v>
      </c>
      <c r="BI676" s="253">
        <f t="shared" si="56"/>
        <v>0</v>
      </c>
      <c r="BJ676" s="253">
        <f t="shared" si="57"/>
        <v>0</v>
      </c>
      <c r="BK676" s="164" t="s">
        <v>78</v>
      </c>
      <c r="BL676" s="253">
        <f t="shared" si="58"/>
        <v>0</v>
      </c>
      <c r="BM676" s="164" t="s">
        <v>198</v>
      </c>
      <c r="BN676" s="164" t="s">
        <v>968</v>
      </c>
    </row>
    <row r="677" spans="2:66" s="173" customFormat="1" ht="38.25" customHeight="1" x14ac:dyDescent="0.35">
      <c r="B677" s="174"/>
      <c r="C677" s="245">
        <f t="shared" si="59"/>
        <v>234</v>
      </c>
      <c r="D677" s="245" t="s">
        <v>163</v>
      </c>
      <c r="E677" s="246" t="s">
        <v>969</v>
      </c>
      <c r="F677" s="460" t="s">
        <v>970</v>
      </c>
      <c r="G677" s="460"/>
      <c r="H677" s="460"/>
      <c r="I677" s="460"/>
      <c r="J677" s="247" t="s">
        <v>294</v>
      </c>
      <c r="K677" s="248">
        <v>2</v>
      </c>
      <c r="L677" s="461"/>
      <c r="M677" s="461"/>
      <c r="N677" s="462">
        <f t="shared" si="60"/>
        <v>0</v>
      </c>
      <c r="O677" s="462"/>
      <c r="P677" s="462"/>
      <c r="Q677" s="462"/>
      <c r="R677" s="313" t="s">
        <v>1428</v>
      </c>
      <c r="S677" s="177"/>
      <c r="U677" s="249" t="s">
        <v>5</v>
      </c>
      <c r="V677" s="250" t="s">
        <v>37</v>
      </c>
      <c r="W677" s="251">
        <v>0</v>
      </c>
      <c r="X677" s="251">
        <f t="shared" si="50"/>
        <v>0</v>
      </c>
      <c r="Y677" s="251">
        <v>0</v>
      </c>
      <c r="Z677" s="251">
        <f t="shared" si="51"/>
        <v>0</v>
      </c>
      <c r="AA677" s="251">
        <v>0</v>
      </c>
      <c r="AB677" s="252">
        <f t="shared" si="52"/>
        <v>0</v>
      </c>
      <c r="AS677" s="164" t="s">
        <v>198</v>
      </c>
      <c r="AU677" s="164" t="s">
        <v>163</v>
      </c>
      <c r="AV677" s="164" t="s">
        <v>112</v>
      </c>
      <c r="AZ677" s="164" t="s">
        <v>162</v>
      </c>
      <c r="BF677" s="253">
        <f t="shared" si="53"/>
        <v>0</v>
      </c>
      <c r="BG677" s="253">
        <f t="shared" si="54"/>
        <v>0</v>
      </c>
      <c r="BH677" s="253">
        <f t="shared" si="55"/>
        <v>0</v>
      </c>
      <c r="BI677" s="253">
        <f t="shared" si="56"/>
        <v>0</v>
      </c>
      <c r="BJ677" s="253">
        <f t="shared" si="57"/>
        <v>0</v>
      </c>
      <c r="BK677" s="164" t="s">
        <v>78</v>
      </c>
      <c r="BL677" s="253">
        <f t="shared" si="58"/>
        <v>0</v>
      </c>
      <c r="BM677" s="164" t="s">
        <v>198</v>
      </c>
      <c r="BN677" s="164" t="s">
        <v>971</v>
      </c>
    </row>
    <row r="678" spans="2:66" s="173" customFormat="1" ht="38.25" customHeight="1" x14ac:dyDescent="0.35">
      <c r="B678" s="174"/>
      <c r="C678" s="245">
        <f t="shared" si="59"/>
        <v>235</v>
      </c>
      <c r="D678" s="245" t="s">
        <v>163</v>
      </c>
      <c r="E678" s="246" t="s">
        <v>972</v>
      </c>
      <c r="F678" s="460" t="s">
        <v>973</v>
      </c>
      <c r="G678" s="460"/>
      <c r="H678" s="460"/>
      <c r="I678" s="460"/>
      <c r="J678" s="247" t="s">
        <v>294</v>
      </c>
      <c r="K678" s="248">
        <v>2</v>
      </c>
      <c r="L678" s="461"/>
      <c r="M678" s="461"/>
      <c r="N678" s="462">
        <f t="shared" si="60"/>
        <v>0</v>
      </c>
      <c r="O678" s="462"/>
      <c r="P678" s="462"/>
      <c r="Q678" s="462"/>
      <c r="R678" s="313" t="s">
        <v>1428</v>
      </c>
      <c r="S678" s="177"/>
      <c r="U678" s="249" t="s">
        <v>5</v>
      </c>
      <c r="V678" s="250" t="s">
        <v>37</v>
      </c>
      <c r="W678" s="251">
        <v>0</v>
      </c>
      <c r="X678" s="251">
        <f t="shared" si="50"/>
        <v>0</v>
      </c>
      <c r="Y678" s="251">
        <v>0</v>
      </c>
      <c r="Z678" s="251">
        <f t="shared" si="51"/>
        <v>0</v>
      </c>
      <c r="AA678" s="251">
        <v>0</v>
      </c>
      <c r="AB678" s="252">
        <f t="shared" si="52"/>
        <v>0</v>
      </c>
      <c r="AS678" s="164" t="s">
        <v>198</v>
      </c>
      <c r="AU678" s="164" t="s">
        <v>163</v>
      </c>
      <c r="AV678" s="164" t="s">
        <v>112</v>
      </c>
      <c r="AZ678" s="164" t="s">
        <v>162</v>
      </c>
      <c r="BF678" s="253">
        <f t="shared" si="53"/>
        <v>0</v>
      </c>
      <c r="BG678" s="253">
        <f t="shared" si="54"/>
        <v>0</v>
      </c>
      <c r="BH678" s="253">
        <f t="shared" si="55"/>
        <v>0</v>
      </c>
      <c r="BI678" s="253">
        <f t="shared" si="56"/>
        <v>0</v>
      </c>
      <c r="BJ678" s="253">
        <f t="shared" si="57"/>
        <v>0</v>
      </c>
      <c r="BK678" s="164" t="s">
        <v>78</v>
      </c>
      <c r="BL678" s="253">
        <f t="shared" si="58"/>
        <v>0</v>
      </c>
      <c r="BM678" s="164" t="s">
        <v>198</v>
      </c>
      <c r="BN678" s="164" t="s">
        <v>974</v>
      </c>
    </row>
    <row r="679" spans="2:66" s="173" customFormat="1" ht="38.25" customHeight="1" x14ac:dyDescent="0.35">
      <c r="B679" s="174"/>
      <c r="C679" s="245">
        <f t="shared" si="59"/>
        <v>236</v>
      </c>
      <c r="D679" s="245" t="s">
        <v>163</v>
      </c>
      <c r="E679" s="246" t="s">
        <v>975</v>
      </c>
      <c r="F679" s="460" t="s">
        <v>976</v>
      </c>
      <c r="G679" s="460"/>
      <c r="H679" s="460"/>
      <c r="I679" s="460"/>
      <c r="J679" s="247" t="s">
        <v>294</v>
      </c>
      <c r="K679" s="248">
        <v>2</v>
      </c>
      <c r="L679" s="461"/>
      <c r="M679" s="461"/>
      <c r="N679" s="462">
        <f t="shared" si="60"/>
        <v>0</v>
      </c>
      <c r="O679" s="462"/>
      <c r="P679" s="462"/>
      <c r="Q679" s="462"/>
      <c r="R679" s="313" t="s">
        <v>1428</v>
      </c>
      <c r="S679" s="177"/>
      <c r="U679" s="249" t="s">
        <v>5</v>
      </c>
      <c r="V679" s="250" t="s">
        <v>37</v>
      </c>
      <c r="W679" s="251">
        <v>0</v>
      </c>
      <c r="X679" s="251">
        <f t="shared" si="50"/>
        <v>0</v>
      </c>
      <c r="Y679" s="251">
        <v>0</v>
      </c>
      <c r="Z679" s="251">
        <f t="shared" si="51"/>
        <v>0</v>
      </c>
      <c r="AA679" s="251">
        <v>0</v>
      </c>
      <c r="AB679" s="252">
        <f t="shared" si="52"/>
        <v>0</v>
      </c>
      <c r="AS679" s="164" t="s">
        <v>198</v>
      </c>
      <c r="AU679" s="164" t="s">
        <v>163</v>
      </c>
      <c r="AV679" s="164" t="s">
        <v>112</v>
      </c>
      <c r="AZ679" s="164" t="s">
        <v>162</v>
      </c>
      <c r="BF679" s="253">
        <f t="shared" si="53"/>
        <v>0</v>
      </c>
      <c r="BG679" s="253">
        <f t="shared" si="54"/>
        <v>0</v>
      </c>
      <c r="BH679" s="253">
        <f t="shared" si="55"/>
        <v>0</v>
      </c>
      <c r="BI679" s="253">
        <f t="shared" si="56"/>
        <v>0</v>
      </c>
      <c r="BJ679" s="253">
        <f t="shared" si="57"/>
        <v>0</v>
      </c>
      <c r="BK679" s="164" t="s">
        <v>78</v>
      </c>
      <c r="BL679" s="253">
        <f t="shared" si="58"/>
        <v>0</v>
      </c>
      <c r="BM679" s="164" t="s">
        <v>198</v>
      </c>
      <c r="BN679" s="164" t="s">
        <v>977</v>
      </c>
    </row>
    <row r="680" spans="2:66" s="173" customFormat="1" ht="38.25" customHeight="1" x14ac:dyDescent="0.35">
      <c r="B680" s="174"/>
      <c r="C680" s="245">
        <f t="shared" si="59"/>
        <v>237</v>
      </c>
      <c r="D680" s="245" t="s">
        <v>163</v>
      </c>
      <c r="E680" s="246" t="s">
        <v>978</v>
      </c>
      <c r="F680" s="460" t="s">
        <v>979</v>
      </c>
      <c r="G680" s="460"/>
      <c r="H680" s="460"/>
      <c r="I680" s="460"/>
      <c r="J680" s="247" t="s">
        <v>235</v>
      </c>
      <c r="K680" s="248">
        <v>3.02</v>
      </c>
      <c r="L680" s="461"/>
      <c r="M680" s="461"/>
      <c r="N680" s="462">
        <f t="shared" si="60"/>
        <v>0</v>
      </c>
      <c r="O680" s="462"/>
      <c r="P680" s="462"/>
      <c r="Q680" s="462"/>
      <c r="R680" s="313" t="s">
        <v>1429</v>
      </c>
      <c r="S680" s="177"/>
      <c r="U680" s="249" t="s">
        <v>5</v>
      </c>
      <c r="V680" s="250" t="s">
        <v>37</v>
      </c>
      <c r="W680" s="251">
        <v>0</v>
      </c>
      <c r="X680" s="251">
        <f t="shared" si="50"/>
        <v>0</v>
      </c>
      <c r="Y680" s="251">
        <v>0</v>
      </c>
      <c r="Z680" s="251">
        <f t="shared" si="51"/>
        <v>0</v>
      </c>
      <c r="AA680" s="251">
        <v>0</v>
      </c>
      <c r="AB680" s="252">
        <f t="shared" si="52"/>
        <v>0</v>
      </c>
      <c r="AS680" s="164" t="s">
        <v>198</v>
      </c>
      <c r="AU680" s="164" t="s">
        <v>163</v>
      </c>
      <c r="AV680" s="164" t="s">
        <v>112</v>
      </c>
      <c r="AZ680" s="164" t="s">
        <v>162</v>
      </c>
      <c r="BF680" s="253">
        <f t="shared" si="53"/>
        <v>0</v>
      </c>
      <c r="BG680" s="253">
        <f t="shared" si="54"/>
        <v>0</v>
      </c>
      <c r="BH680" s="253">
        <f t="shared" si="55"/>
        <v>0</v>
      </c>
      <c r="BI680" s="253">
        <f t="shared" si="56"/>
        <v>0</v>
      </c>
      <c r="BJ680" s="253">
        <f t="shared" si="57"/>
        <v>0</v>
      </c>
      <c r="BK680" s="164" t="s">
        <v>78</v>
      </c>
      <c r="BL680" s="253">
        <f t="shared" si="58"/>
        <v>0</v>
      </c>
      <c r="BM680" s="164" t="s">
        <v>198</v>
      </c>
      <c r="BN680" s="164" t="s">
        <v>980</v>
      </c>
    </row>
    <row r="681" spans="2:66" s="173" customFormat="1" ht="38.25" customHeight="1" x14ac:dyDescent="0.35">
      <c r="B681" s="174"/>
      <c r="C681" s="245">
        <f t="shared" si="59"/>
        <v>238</v>
      </c>
      <c r="D681" s="245" t="s">
        <v>163</v>
      </c>
      <c r="E681" s="246" t="s">
        <v>981</v>
      </c>
      <c r="F681" s="460" t="s">
        <v>982</v>
      </c>
      <c r="G681" s="460"/>
      <c r="H681" s="460"/>
      <c r="I681" s="460"/>
      <c r="J681" s="247" t="s">
        <v>235</v>
      </c>
      <c r="K681" s="248">
        <v>4.67</v>
      </c>
      <c r="L681" s="461"/>
      <c r="M681" s="461"/>
      <c r="N681" s="462">
        <f t="shared" si="60"/>
        <v>0</v>
      </c>
      <c r="O681" s="462"/>
      <c r="P681" s="462"/>
      <c r="Q681" s="462"/>
      <c r="R681" s="313" t="s">
        <v>1429</v>
      </c>
      <c r="S681" s="177"/>
      <c r="U681" s="249" t="s">
        <v>5</v>
      </c>
      <c r="V681" s="250" t="s">
        <v>37</v>
      </c>
      <c r="W681" s="251">
        <v>0</v>
      </c>
      <c r="X681" s="251">
        <f t="shared" si="50"/>
        <v>0</v>
      </c>
      <c r="Y681" s="251">
        <v>0</v>
      </c>
      <c r="Z681" s="251">
        <f t="shared" si="51"/>
        <v>0</v>
      </c>
      <c r="AA681" s="251">
        <v>0</v>
      </c>
      <c r="AB681" s="252">
        <f t="shared" si="52"/>
        <v>0</v>
      </c>
      <c r="AS681" s="164" t="s">
        <v>198</v>
      </c>
      <c r="AU681" s="164" t="s">
        <v>163</v>
      </c>
      <c r="AV681" s="164" t="s">
        <v>112</v>
      </c>
      <c r="AZ681" s="164" t="s">
        <v>162</v>
      </c>
      <c r="BF681" s="253">
        <f t="shared" si="53"/>
        <v>0</v>
      </c>
      <c r="BG681" s="253">
        <f t="shared" si="54"/>
        <v>0</v>
      </c>
      <c r="BH681" s="253">
        <f t="shared" si="55"/>
        <v>0</v>
      </c>
      <c r="BI681" s="253">
        <f t="shared" si="56"/>
        <v>0</v>
      </c>
      <c r="BJ681" s="253">
        <f t="shared" si="57"/>
        <v>0</v>
      </c>
      <c r="BK681" s="164" t="s">
        <v>78</v>
      </c>
      <c r="BL681" s="253">
        <f t="shared" si="58"/>
        <v>0</v>
      </c>
      <c r="BM681" s="164" t="s">
        <v>198</v>
      </c>
      <c r="BN681" s="164" t="s">
        <v>983</v>
      </c>
    </row>
    <row r="682" spans="2:66" s="173" customFormat="1" ht="38.25" customHeight="1" x14ac:dyDescent="0.35">
      <c r="B682" s="174"/>
      <c r="C682" s="245">
        <f t="shared" si="59"/>
        <v>239</v>
      </c>
      <c r="D682" s="245" t="s">
        <v>163</v>
      </c>
      <c r="E682" s="246" t="s">
        <v>984</v>
      </c>
      <c r="F682" s="460" t="s">
        <v>985</v>
      </c>
      <c r="G682" s="460"/>
      <c r="H682" s="460"/>
      <c r="I682" s="460"/>
      <c r="J682" s="247" t="s">
        <v>235</v>
      </c>
      <c r="K682" s="248">
        <v>3.2</v>
      </c>
      <c r="L682" s="461"/>
      <c r="M682" s="461"/>
      <c r="N682" s="462">
        <f t="shared" si="60"/>
        <v>0</v>
      </c>
      <c r="O682" s="462"/>
      <c r="P682" s="462"/>
      <c r="Q682" s="462"/>
      <c r="R682" s="313" t="s">
        <v>1429</v>
      </c>
      <c r="S682" s="177"/>
      <c r="U682" s="249" t="s">
        <v>5</v>
      </c>
      <c r="V682" s="250" t="s">
        <v>37</v>
      </c>
      <c r="W682" s="251">
        <v>0</v>
      </c>
      <c r="X682" s="251">
        <f t="shared" si="50"/>
        <v>0</v>
      </c>
      <c r="Y682" s="251">
        <v>0</v>
      </c>
      <c r="Z682" s="251">
        <f t="shared" si="51"/>
        <v>0</v>
      </c>
      <c r="AA682" s="251">
        <v>0</v>
      </c>
      <c r="AB682" s="252">
        <f t="shared" si="52"/>
        <v>0</v>
      </c>
      <c r="AS682" s="164" t="s">
        <v>198</v>
      </c>
      <c r="AU682" s="164" t="s">
        <v>163</v>
      </c>
      <c r="AV682" s="164" t="s">
        <v>112</v>
      </c>
      <c r="AZ682" s="164" t="s">
        <v>162</v>
      </c>
      <c r="BF682" s="253">
        <f t="shared" si="53"/>
        <v>0</v>
      </c>
      <c r="BG682" s="253">
        <f t="shared" si="54"/>
        <v>0</v>
      </c>
      <c r="BH682" s="253">
        <f t="shared" si="55"/>
        <v>0</v>
      </c>
      <c r="BI682" s="253">
        <f t="shared" si="56"/>
        <v>0</v>
      </c>
      <c r="BJ682" s="253">
        <f t="shared" si="57"/>
        <v>0</v>
      </c>
      <c r="BK682" s="164" t="s">
        <v>78</v>
      </c>
      <c r="BL682" s="253">
        <f t="shared" si="58"/>
        <v>0</v>
      </c>
      <c r="BM682" s="164" t="s">
        <v>198</v>
      </c>
      <c r="BN682" s="164" t="s">
        <v>986</v>
      </c>
    </row>
    <row r="683" spans="2:66" s="173" customFormat="1" ht="38.25" customHeight="1" x14ac:dyDescent="0.35">
      <c r="B683" s="174"/>
      <c r="C683" s="245">
        <f t="shared" si="59"/>
        <v>240</v>
      </c>
      <c r="D683" s="245" t="s">
        <v>163</v>
      </c>
      <c r="E683" s="246" t="s">
        <v>987</v>
      </c>
      <c r="F683" s="460" t="s">
        <v>988</v>
      </c>
      <c r="G683" s="460"/>
      <c r="H683" s="460"/>
      <c r="I683" s="460"/>
      <c r="J683" s="247" t="s">
        <v>235</v>
      </c>
      <c r="K683" s="248">
        <v>1.8</v>
      </c>
      <c r="L683" s="461"/>
      <c r="M683" s="461"/>
      <c r="N683" s="462">
        <f t="shared" ref="N683:N693" si="61">ROUND(L683*K683,2)</f>
        <v>0</v>
      </c>
      <c r="O683" s="462"/>
      <c r="P683" s="462"/>
      <c r="Q683" s="462"/>
      <c r="R683" s="313" t="s">
        <v>1429</v>
      </c>
      <c r="S683" s="177"/>
      <c r="U683" s="249" t="s">
        <v>5</v>
      </c>
      <c r="V683" s="250" t="s">
        <v>37</v>
      </c>
      <c r="W683" s="251">
        <v>0</v>
      </c>
      <c r="X683" s="251">
        <f t="shared" ref="X683:X693" si="62">W683*K683</f>
        <v>0</v>
      </c>
      <c r="Y683" s="251">
        <v>0</v>
      </c>
      <c r="Z683" s="251">
        <f t="shared" ref="Z683:Z693" si="63">Y683*K683</f>
        <v>0</v>
      </c>
      <c r="AA683" s="251">
        <v>0</v>
      </c>
      <c r="AB683" s="252">
        <f t="shared" ref="AB683:AB693" si="64">AA683*K683</f>
        <v>0</v>
      </c>
      <c r="AS683" s="164" t="s">
        <v>198</v>
      </c>
      <c r="AU683" s="164" t="s">
        <v>163</v>
      </c>
      <c r="AV683" s="164" t="s">
        <v>112</v>
      </c>
      <c r="AZ683" s="164" t="s">
        <v>162</v>
      </c>
      <c r="BF683" s="253">
        <f t="shared" ref="BF683:BF693" si="65">IF(V683="základní",N683,0)</f>
        <v>0</v>
      </c>
      <c r="BG683" s="253">
        <f t="shared" ref="BG683:BG693" si="66">IF(V683="snížená",N683,0)</f>
        <v>0</v>
      </c>
      <c r="BH683" s="253">
        <f t="shared" ref="BH683:BH693" si="67">IF(V683="zákl. přenesená",N683,0)</f>
        <v>0</v>
      </c>
      <c r="BI683" s="253">
        <f t="shared" ref="BI683:BI693" si="68">IF(V683="sníž. přenesená",N683,0)</f>
        <v>0</v>
      </c>
      <c r="BJ683" s="253">
        <f t="shared" ref="BJ683:BJ693" si="69">IF(V683="nulová",N683,0)</f>
        <v>0</v>
      </c>
      <c r="BK683" s="164" t="s">
        <v>78</v>
      </c>
      <c r="BL683" s="253">
        <f t="shared" ref="BL683:BL693" si="70">ROUND(L683*K683,2)</f>
        <v>0</v>
      </c>
      <c r="BM683" s="164" t="s">
        <v>198</v>
      </c>
      <c r="BN683" s="164" t="s">
        <v>989</v>
      </c>
    </row>
    <row r="684" spans="2:66" s="173" customFormat="1" ht="38.25" customHeight="1" x14ac:dyDescent="0.35">
      <c r="B684" s="174"/>
      <c r="C684" s="245">
        <f t="shared" ref="C684:C693" si="71">C683+1</f>
        <v>241</v>
      </c>
      <c r="D684" s="245" t="s">
        <v>163</v>
      </c>
      <c r="E684" s="246" t="s">
        <v>990</v>
      </c>
      <c r="F684" s="460" t="s">
        <v>991</v>
      </c>
      <c r="G684" s="460"/>
      <c r="H684" s="460"/>
      <c r="I684" s="460"/>
      <c r="J684" s="247" t="s">
        <v>235</v>
      </c>
      <c r="K684" s="248">
        <v>2.37</v>
      </c>
      <c r="L684" s="461"/>
      <c r="M684" s="461"/>
      <c r="N684" s="462">
        <f t="shared" si="61"/>
        <v>0</v>
      </c>
      <c r="O684" s="462"/>
      <c r="P684" s="462"/>
      <c r="Q684" s="462"/>
      <c r="R684" s="313" t="s">
        <v>1429</v>
      </c>
      <c r="S684" s="177"/>
      <c r="U684" s="249" t="s">
        <v>5</v>
      </c>
      <c r="V684" s="250" t="s">
        <v>37</v>
      </c>
      <c r="W684" s="251">
        <v>0</v>
      </c>
      <c r="X684" s="251">
        <f t="shared" si="62"/>
        <v>0</v>
      </c>
      <c r="Y684" s="251">
        <v>0</v>
      </c>
      <c r="Z684" s="251">
        <f t="shared" si="63"/>
        <v>0</v>
      </c>
      <c r="AA684" s="251">
        <v>0</v>
      </c>
      <c r="AB684" s="252">
        <f t="shared" si="64"/>
        <v>0</v>
      </c>
      <c r="AS684" s="164" t="s">
        <v>198</v>
      </c>
      <c r="AU684" s="164" t="s">
        <v>163</v>
      </c>
      <c r="AV684" s="164" t="s">
        <v>112</v>
      </c>
      <c r="AZ684" s="164" t="s">
        <v>162</v>
      </c>
      <c r="BF684" s="253">
        <f t="shared" si="65"/>
        <v>0</v>
      </c>
      <c r="BG684" s="253">
        <f t="shared" si="66"/>
        <v>0</v>
      </c>
      <c r="BH684" s="253">
        <f t="shared" si="67"/>
        <v>0</v>
      </c>
      <c r="BI684" s="253">
        <f t="shared" si="68"/>
        <v>0</v>
      </c>
      <c r="BJ684" s="253">
        <f t="shared" si="69"/>
        <v>0</v>
      </c>
      <c r="BK684" s="164" t="s">
        <v>78</v>
      </c>
      <c r="BL684" s="253">
        <f t="shared" si="70"/>
        <v>0</v>
      </c>
      <c r="BM684" s="164" t="s">
        <v>198</v>
      </c>
      <c r="BN684" s="164" t="s">
        <v>992</v>
      </c>
    </row>
    <row r="685" spans="2:66" s="173" customFormat="1" ht="38.25" customHeight="1" x14ac:dyDescent="0.35">
      <c r="B685" s="174"/>
      <c r="C685" s="245">
        <f t="shared" si="71"/>
        <v>242</v>
      </c>
      <c r="D685" s="245" t="s">
        <v>163</v>
      </c>
      <c r="E685" s="246" t="s">
        <v>993</v>
      </c>
      <c r="F685" s="460" t="s">
        <v>994</v>
      </c>
      <c r="G685" s="460"/>
      <c r="H685" s="460"/>
      <c r="I685" s="460"/>
      <c r="J685" s="247" t="s">
        <v>235</v>
      </c>
      <c r="K685" s="248">
        <v>1.95</v>
      </c>
      <c r="L685" s="461"/>
      <c r="M685" s="461"/>
      <c r="N685" s="462">
        <f t="shared" si="61"/>
        <v>0</v>
      </c>
      <c r="O685" s="462"/>
      <c r="P685" s="462"/>
      <c r="Q685" s="462"/>
      <c r="R685" s="313" t="s">
        <v>1429</v>
      </c>
      <c r="S685" s="177"/>
      <c r="U685" s="249" t="s">
        <v>5</v>
      </c>
      <c r="V685" s="250" t="s">
        <v>37</v>
      </c>
      <c r="W685" s="251">
        <v>0</v>
      </c>
      <c r="X685" s="251">
        <f t="shared" si="62"/>
        <v>0</v>
      </c>
      <c r="Y685" s="251">
        <v>0</v>
      </c>
      <c r="Z685" s="251">
        <f t="shared" si="63"/>
        <v>0</v>
      </c>
      <c r="AA685" s="251">
        <v>0</v>
      </c>
      <c r="AB685" s="252">
        <f t="shared" si="64"/>
        <v>0</v>
      </c>
      <c r="AS685" s="164" t="s">
        <v>198</v>
      </c>
      <c r="AU685" s="164" t="s">
        <v>163</v>
      </c>
      <c r="AV685" s="164" t="s">
        <v>112</v>
      </c>
      <c r="AZ685" s="164" t="s">
        <v>162</v>
      </c>
      <c r="BF685" s="253">
        <f t="shared" si="65"/>
        <v>0</v>
      </c>
      <c r="BG685" s="253">
        <f t="shared" si="66"/>
        <v>0</v>
      </c>
      <c r="BH685" s="253">
        <f t="shared" si="67"/>
        <v>0</v>
      </c>
      <c r="BI685" s="253">
        <f t="shared" si="68"/>
        <v>0</v>
      </c>
      <c r="BJ685" s="253">
        <f t="shared" si="69"/>
        <v>0</v>
      </c>
      <c r="BK685" s="164" t="s">
        <v>78</v>
      </c>
      <c r="BL685" s="253">
        <f t="shared" si="70"/>
        <v>0</v>
      </c>
      <c r="BM685" s="164" t="s">
        <v>198</v>
      </c>
      <c r="BN685" s="164" t="s">
        <v>995</v>
      </c>
    </row>
    <row r="686" spans="2:66" s="173" customFormat="1" ht="38.25" customHeight="1" x14ac:dyDescent="0.35">
      <c r="B686" s="174"/>
      <c r="C686" s="245">
        <f t="shared" si="71"/>
        <v>243</v>
      </c>
      <c r="D686" s="245" t="s">
        <v>163</v>
      </c>
      <c r="E686" s="246" t="s">
        <v>996</v>
      </c>
      <c r="F686" s="460" t="s">
        <v>997</v>
      </c>
      <c r="G686" s="460"/>
      <c r="H686" s="460"/>
      <c r="I686" s="460"/>
      <c r="J686" s="247" t="s">
        <v>235</v>
      </c>
      <c r="K686" s="248">
        <v>2.1349999999999998</v>
      </c>
      <c r="L686" s="461"/>
      <c r="M686" s="461"/>
      <c r="N686" s="462">
        <f t="shared" si="61"/>
        <v>0</v>
      </c>
      <c r="O686" s="462"/>
      <c r="P686" s="462"/>
      <c r="Q686" s="462"/>
      <c r="R686" s="313" t="s">
        <v>1429</v>
      </c>
      <c r="S686" s="177"/>
      <c r="U686" s="249" t="s">
        <v>5</v>
      </c>
      <c r="V686" s="250" t="s">
        <v>37</v>
      </c>
      <c r="W686" s="251">
        <v>0</v>
      </c>
      <c r="X686" s="251">
        <f t="shared" si="62"/>
        <v>0</v>
      </c>
      <c r="Y686" s="251">
        <v>0</v>
      </c>
      <c r="Z686" s="251">
        <f t="shared" si="63"/>
        <v>0</v>
      </c>
      <c r="AA686" s="251">
        <v>0</v>
      </c>
      <c r="AB686" s="252">
        <f t="shared" si="64"/>
        <v>0</v>
      </c>
      <c r="AS686" s="164" t="s">
        <v>198</v>
      </c>
      <c r="AU686" s="164" t="s">
        <v>163</v>
      </c>
      <c r="AV686" s="164" t="s">
        <v>112</v>
      </c>
      <c r="AZ686" s="164" t="s">
        <v>162</v>
      </c>
      <c r="BF686" s="253">
        <f t="shared" si="65"/>
        <v>0</v>
      </c>
      <c r="BG686" s="253">
        <f t="shared" si="66"/>
        <v>0</v>
      </c>
      <c r="BH686" s="253">
        <f t="shared" si="67"/>
        <v>0</v>
      </c>
      <c r="BI686" s="253">
        <f t="shared" si="68"/>
        <v>0</v>
      </c>
      <c r="BJ686" s="253">
        <f t="shared" si="69"/>
        <v>0</v>
      </c>
      <c r="BK686" s="164" t="s">
        <v>78</v>
      </c>
      <c r="BL686" s="253">
        <f t="shared" si="70"/>
        <v>0</v>
      </c>
      <c r="BM686" s="164" t="s">
        <v>198</v>
      </c>
      <c r="BN686" s="164" t="s">
        <v>998</v>
      </c>
    </row>
    <row r="687" spans="2:66" s="173" customFormat="1" ht="38.25" customHeight="1" x14ac:dyDescent="0.35">
      <c r="B687" s="174"/>
      <c r="C687" s="245">
        <f t="shared" si="71"/>
        <v>244</v>
      </c>
      <c r="D687" s="245" t="s">
        <v>163</v>
      </c>
      <c r="E687" s="246" t="s">
        <v>999</v>
      </c>
      <c r="F687" s="460" t="s">
        <v>1000</v>
      </c>
      <c r="G687" s="460"/>
      <c r="H687" s="460"/>
      <c r="I687" s="460"/>
      <c r="J687" s="247" t="s">
        <v>235</v>
      </c>
      <c r="K687" s="248">
        <v>1.5</v>
      </c>
      <c r="L687" s="461"/>
      <c r="M687" s="461"/>
      <c r="N687" s="462">
        <f t="shared" si="61"/>
        <v>0</v>
      </c>
      <c r="O687" s="462"/>
      <c r="P687" s="462"/>
      <c r="Q687" s="462"/>
      <c r="R687" s="313" t="s">
        <v>1429</v>
      </c>
      <c r="S687" s="177"/>
      <c r="U687" s="249" t="s">
        <v>5</v>
      </c>
      <c r="V687" s="250" t="s">
        <v>37</v>
      </c>
      <c r="W687" s="251">
        <v>0</v>
      </c>
      <c r="X687" s="251">
        <f t="shared" si="62"/>
        <v>0</v>
      </c>
      <c r="Y687" s="251">
        <v>0</v>
      </c>
      <c r="Z687" s="251">
        <f t="shared" si="63"/>
        <v>0</v>
      </c>
      <c r="AA687" s="251">
        <v>0</v>
      </c>
      <c r="AB687" s="252">
        <f t="shared" si="64"/>
        <v>0</v>
      </c>
      <c r="AS687" s="164" t="s">
        <v>198</v>
      </c>
      <c r="AU687" s="164" t="s">
        <v>163</v>
      </c>
      <c r="AV687" s="164" t="s">
        <v>112</v>
      </c>
      <c r="AZ687" s="164" t="s">
        <v>162</v>
      </c>
      <c r="BF687" s="253">
        <f t="shared" si="65"/>
        <v>0</v>
      </c>
      <c r="BG687" s="253">
        <f t="shared" si="66"/>
        <v>0</v>
      </c>
      <c r="BH687" s="253">
        <f t="shared" si="67"/>
        <v>0</v>
      </c>
      <c r="BI687" s="253">
        <f t="shared" si="68"/>
        <v>0</v>
      </c>
      <c r="BJ687" s="253">
        <f t="shared" si="69"/>
        <v>0</v>
      </c>
      <c r="BK687" s="164" t="s">
        <v>78</v>
      </c>
      <c r="BL687" s="253">
        <f t="shared" si="70"/>
        <v>0</v>
      </c>
      <c r="BM687" s="164" t="s">
        <v>198</v>
      </c>
      <c r="BN687" s="164" t="s">
        <v>1001</v>
      </c>
    </row>
    <row r="688" spans="2:66" s="173" customFormat="1" ht="38.25" customHeight="1" x14ac:dyDescent="0.35">
      <c r="B688" s="174"/>
      <c r="C688" s="245">
        <f t="shared" si="71"/>
        <v>245</v>
      </c>
      <c r="D688" s="245" t="s">
        <v>163</v>
      </c>
      <c r="E688" s="246" t="s">
        <v>1002</v>
      </c>
      <c r="F688" s="460" t="s">
        <v>1003</v>
      </c>
      <c r="G688" s="460"/>
      <c r="H688" s="460"/>
      <c r="I688" s="460"/>
      <c r="J688" s="247" t="s">
        <v>316</v>
      </c>
      <c r="K688" s="248">
        <v>2</v>
      </c>
      <c r="L688" s="461"/>
      <c r="M688" s="461"/>
      <c r="N688" s="462">
        <f t="shared" si="61"/>
        <v>0</v>
      </c>
      <c r="O688" s="462"/>
      <c r="P688" s="462"/>
      <c r="Q688" s="462"/>
      <c r="R688" s="313" t="s">
        <v>1429</v>
      </c>
      <c r="S688" s="177"/>
      <c r="U688" s="249" t="s">
        <v>5</v>
      </c>
      <c r="V688" s="250" t="s">
        <v>37</v>
      </c>
      <c r="W688" s="251">
        <v>0</v>
      </c>
      <c r="X688" s="251">
        <f t="shared" si="62"/>
        <v>0</v>
      </c>
      <c r="Y688" s="251">
        <v>0</v>
      </c>
      <c r="Z688" s="251">
        <f t="shared" si="63"/>
        <v>0</v>
      </c>
      <c r="AA688" s="251">
        <v>0</v>
      </c>
      <c r="AB688" s="252">
        <f t="shared" si="64"/>
        <v>0</v>
      </c>
      <c r="AS688" s="164" t="s">
        <v>198</v>
      </c>
      <c r="AU688" s="164" t="s">
        <v>163</v>
      </c>
      <c r="AV688" s="164" t="s">
        <v>112</v>
      </c>
      <c r="AZ688" s="164" t="s">
        <v>162</v>
      </c>
      <c r="BF688" s="253">
        <f t="shared" si="65"/>
        <v>0</v>
      </c>
      <c r="BG688" s="253">
        <f t="shared" si="66"/>
        <v>0</v>
      </c>
      <c r="BH688" s="253">
        <f t="shared" si="67"/>
        <v>0</v>
      </c>
      <c r="BI688" s="253">
        <f t="shared" si="68"/>
        <v>0</v>
      </c>
      <c r="BJ688" s="253">
        <f t="shared" si="69"/>
        <v>0</v>
      </c>
      <c r="BK688" s="164" t="s">
        <v>78</v>
      </c>
      <c r="BL688" s="253">
        <f t="shared" si="70"/>
        <v>0</v>
      </c>
      <c r="BM688" s="164" t="s">
        <v>198</v>
      </c>
      <c r="BN688" s="164" t="s">
        <v>1004</v>
      </c>
    </row>
    <row r="689" spans="2:66" s="173" customFormat="1" ht="38.25" customHeight="1" x14ac:dyDescent="0.35">
      <c r="B689" s="174"/>
      <c r="C689" s="245">
        <f t="shared" si="71"/>
        <v>246</v>
      </c>
      <c r="D689" s="245" t="s">
        <v>163</v>
      </c>
      <c r="E689" s="246" t="s">
        <v>1005</v>
      </c>
      <c r="F689" s="460" t="s">
        <v>1006</v>
      </c>
      <c r="G689" s="460"/>
      <c r="H689" s="460"/>
      <c r="I689" s="460"/>
      <c r="J689" s="247" t="s">
        <v>316</v>
      </c>
      <c r="K689" s="248">
        <v>8</v>
      </c>
      <c r="L689" s="461"/>
      <c r="M689" s="461"/>
      <c r="N689" s="462">
        <f t="shared" si="61"/>
        <v>0</v>
      </c>
      <c r="O689" s="462"/>
      <c r="P689" s="462"/>
      <c r="Q689" s="462"/>
      <c r="R689" s="313" t="s">
        <v>1429</v>
      </c>
      <c r="S689" s="177"/>
      <c r="U689" s="249" t="s">
        <v>5</v>
      </c>
      <c r="V689" s="250" t="s">
        <v>37</v>
      </c>
      <c r="W689" s="251">
        <v>0</v>
      </c>
      <c r="X689" s="251">
        <f t="shared" si="62"/>
        <v>0</v>
      </c>
      <c r="Y689" s="251">
        <v>0</v>
      </c>
      <c r="Z689" s="251">
        <f t="shared" si="63"/>
        <v>0</v>
      </c>
      <c r="AA689" s="251">
        <v>0</v>
      </c>
      <c r="AB689" s="252">
        <f t="shared" si="64"/>
        <v>0</v>
      </c>
      <c r="AS689" s="164" t="s">
        <v>198</v>
      </c>
      <c r="AU689" s="164" t="s">
        <v>163</v>
      </c>
      <c r="AV689" s="164" t="s">
        <v>112</v>
      </c>
      <c r="AZ689" s="164" t="s">
        <v>162</v>
      </c>
      <c r="BF689" s="253">
        <f t="shared" si="65"/>
        <v>0</v>
      </c>
      <c r="BG689" s="253">
        <f t="shared" si="66"/>
        <v>0</v>
      </c>
      <c r="BH689" s="253">
        <f t="shared" si="67"/>
        <v>0</v>
      </c>
      <c r="BI689" s="253">
        <f t="shared" si="68"/>
        <v>0</v>
      </c>
      <c r="BJ689" s="253">
        <f t="shared" si="69"/>
        <v>0</v>
      </c>
      <c r="BK689" s="164" t="s">
        <v>78</v>
      </c>
      <c r="BL689" s="253">
        <f t="shared" si="70"/>
        <v>0</v>
      </c>
      <c r="BM689" s="164" t="s">
        <v>198</v>
      </c>
      <c r="BN689" s="164" t="s">
        <v>1007</v>
      </c>
    </row>
    <row r="690" spans="2:66" s="173" customFormat="1" ht="38.25" customHeight="1" x14ac:dyDescent="0.35">
      <c r="B690" s="174"/>
      <c r="C690" s="245">
        <f t="shared" si="71"/>
        <v>247</v>
      </c>
      <c r="D690" s="245" t="s">
        <v>163</v>
      </c>
      <c r="E690" s="246" t="s">
        <v>1008</v>
      </c>
      <c r="F690" s="460" t="s">
        <v>1009</v>
      </c>
      <c r="G690" s="460"/>
      <c r="H690" s="460"/>
      <c r="I690" s="460"/>
      <c r="J690" s="247" t="s">
        <v>235</v>
      </c>
      <c r="K690" s="248">
        <v>1.2</v>
      </c>
      <c r="L690" s="461"/>
      <c r="M690" s="461"/>
      <c r="N690" s="462">
        <f t="shared" si="61"/>
        <v>0</v>
      </c>
      <c r="O690" s="462"/>
      <c r="P690" s="462"/>
      <c r="Q690" s="462"/>
      <c r="R690" s="313" t="s">
        <v>1429</v>
      </c>
      <c r="S690" s="177"/>
      <c r="U690" s="249" t="s">
        <v>5</v>
      </c>
      <c r="V690" s="250" t="s">
        <v>37</v>
      </c>
      <c r="W690" s="251">
        <v>0</v>
      </c>
      <c r="X690" s="251">
        <f t="shared" si="62"/>
        <v>0</v>
      </c>
      <c r="Y690" s="251">
        <v>0</v>
      </c>
      <c r="Z690" s="251">
        <f t="shared" si="63"/>
        <v>0</v>
      </c>
      <c r="AA690" s="251">
        <v>0</v>
      </c>
      <c r="AB690" s="252">
        <f t="shared" si="64"/>
        <v>0</v>
      </c>
      <c r="AS690" s="164" t="s">
        <v>198</v>
      </c>
      <c r="AU690" s="164" t="s">
        <v>163</v>
      </c>
      <c r="AV690" s="164" t="s">
        <v>112</v>
      </c>
      <c r="AZ690" s="164" t="s">
        <v>162</v>
      </c>
      <c r="BF690" s="253">
        <f t="shared" si="65"/>
        <v>0</v>
      </c>
      <c r="BG690" s="253">
        <f t="shared" si="66"/>
        <v>0</v>
      </c>
      <c r="BH690" s="253">
        <f t="shared" si="67"/>
        <v>0</v>
      </c>
      <c r="BI690" s="253">
        <f t="shared" si="68"/>
        <v>0</v>
      </c>
      <c r="BJ690" s="253">
        <f t="shared" si="69"/>
        <v>0</v>
      </c>
      <c r="BK690" s="164" t="s">
        <v>78</v>
      </c>
      <c r="BL690" s="253">
        <f t="shared" si="70"/>
        <v>0</v>
      </c>
      <c r="BM690" s="164" t="s">
        <v>198</v>
      </c>
      <c r="BN690" s="164" t="s">
        <v>1010</v>
      </c>
    </row>
    <row r="691" spans="2:66" s="173" customFormat="1" ht="38.25" customHeight="1" x14ac:dyDescent="0.35">
      <c r="B691" s="174"/>
      <c r="C691" s="245">
        <f t="shared" si="71"/>
        <v>248</v>
      </c>
      <c r="D691" s="245" t="s">
        <v>163</v>
      </c>
      <c r="E691" s="246" t="s">
        <v>1011</v>
      </c>
      <c r="F691" s="460" t="s">
        <v>1012</v>
      </c>
      <c r="G691" s="460"/>
      <c r="H691" s="460"/>
      <c r="I691" s="460"/>
      <c r="J691" s="247" t="s">
        <v>235</v>
      </c>
      <c r="K691" s="248">
        <v>0.93</v>
      </c>
      <c r="L691" s="461"/>
      <c r="M691" s="461"/>
      <c r="N691" s="462">
        <f t="shared" si="61"/>
        <v>0</v>
      </c>
      <c r="O691" s="462"/>
      <c r="P691" s="462"/>
      <c r="Q691" s="462"/>
      <c r="R691" s="313" t="s">
        <v>1429</v>
      </c>
      <c r="S691" s="177"/>
      <c r="U691" s="249" t="s">
        <v>5</v>
      </c>
      <c r="V691" s="250" t="s">
        <v>37</v>
      </c>
      <c r="W691" s="251">
        <v>0</v>
      </c>
      <c r="X691" s="251">
        <f t="shared" si="62"/>
        <v>0</v>
      </c>
      <c r="Y691" s="251">
        <v>0</v>
      </c>
      <c r="Z691" s="251">
        <f t="shared" si="63"/>
        <v>0</v>
      </c>
      <c r="AA691" s="251">
        <v>0</v>
      </c>
      <c r="AB691" s="252">
        <f t="shared" si="64"/>
        <v>0</v>
      </c>
      <c r="AS691" s="164" t="s">
        <v>198</v>
      </c>
      <c r="AU691" s="164" t="s">
        <v>163</v>
      </c>
      <c r="AV691" s="164" t="s">
        <v>112</v>
      </c>
      <c r="AZ691" s="164" t="s">
        <v>162</v>
      </c>
      <c r="BF691" s="253">
        <f t="shared" si="65"/>
        <v>0</v>
      </c>
      <c r="BG691" s="253">
        <f t="shared" si="66"/>
        <v>0</v>
      </c>
      <c r="BH691" s="253">
        <f t="shared" si="67"/>
        <v>0</v>
      </c>
      <c r="BI691" s="253">
        <f t="shared" si="68"/>
        <v>0</v>
      </c>
      <c r="BJ691" s="253">
        <f t="shared" si="69"/>
        <v>0</v>
      </c>
      <c r="BK691" s="164" t="s">
        <v>78</v>
      </c>
      <c r="BL691" s="253">
        <f t="shared" si="70"/>
        <v>0</v>
      </c>
      <c r="BM691" s="164" t="s">
        <v>198</v>
      </c>
      <c r="BN691" s="164" t="s">
        <v>1013</v>
      </c>
    </row>
    <row r="692" spans="2:66" s="173" customFormat="1" ht="38.25" customHeight="1" x14ac:dyDescent="0.35">
      <c r="B692" s="174"/>
      <c r="C692" s="245">
        <f t="shared" si="71"/>
        <v>249</v>
      </c>
      <c r="D692" s="245" t="s">
        <v>163</v>
      </c>
      <c r="E692" s="246" t="s">
        <v>1014</v>
      </c>
      <c r="F692" s="460" t="s">
        <v>1015</v>
      </c>
      <c r="G692" s="460"/>
      <c r="H692" s="460"/>
      <c r="I692" s="460"/>
      <c r="J692" s="247" t="s">
        <v>316</v>
      </c>
      <c r="K692" s="248">
        <v>1</v>
      </c>
      <c r="L692" s="461"/>
      <c r="M692" s="461"/>
      <c r="N692" s="462">
        <f t="shared" si="61"/>
        <v>0</v>
      </c>
      <c r="O692" s="462"/>
      <c r="P692" s="462"/>
      <c r="Q692" s="462"/>
      <c r="R692" s="313" t="s">
        <v>1429</v>
      </c>
      <c r="S692" s="177"/>
      <c r="U692" s="249" t="s">
        <v>5</v>
      </c>
      <c r="V692" s="250" t="s">
        <v>37</v>
      </c>
      <c r="W692" s="251">
        <v>0</v>
      </c>
      <c r="X692" s="251">
        <f t="shared" si="62"/>
        <v>0</v>
      </c>
      <c r="Y692" s="251">
        <v>0</v>
      </c>
      <c r="Z692" s="251">
        <f t="shared" si="63"/>
        <v>0</v>
      </c>
      <c r="AA692" s="251">
        <v>0</v>
      </c>
      <c r="AB692" s="252">
        <f t="shared" si="64"/>
        <v>0</v>
      </c>
      <c r="AS692" s="164" t="s">
        <v>198</v>
      </c>
      <c r="AU692" s="164" t="s">
        <v>163</v>
      </c>
      <c r="AV692" s="164" t="s">
        <v>112</v>
      </c>
      <c r="AZ692" s="164" t="s">
        <v>162</v>
      </c>
      <c r="BF692" s="253">
        <f t="shared" si="65"/>
        <v>0</v>
      </c>
      <c r="BG692" s="253">
        <f t="shared" si="66"/>
        <v>0</v>
      </c>
      <c r="BH692" s="253">
        <f t="shared" si="67"/>
        <v>0</v>
      </c>
      <c r="BI692" s="253">
        <f t="shared" si="68"/>
        <v>0</v>
      </c>
      <c r="BJ692" s="253">
        <f t="shared" si="69"/>
        <v>0</v>
      </c>
      <c r="BK692" s="164" t="s">
        <v>78</v>
      </c>
      <c r="BL692" s="253">
        <f t="shared" si="70"/>
        <v>0</v>
      </c>
      <c r="BM692" s="164" t="s">
        <v>198</v>
      </c>
      <c r="BN692" s="164" t="s">
        <v>1016</v>
      </c>
    </row>
    <row r="693" spans="2:66" s="173" customFormat="1" ht="38.25" customHeight="1" x14ac:dyDescent="0.35">
      <c r="B693" s="174"/>
      <c r="C693" s="245">
        <f t="shared" si="71"/>
        <v>250</v>
      </c>
      <c r="D693" s="245" t="s">
        <v>163</v>
      </c>
      <c r="E693" s="246" t="s">
        <v>1017</v>
      </c>
      <c r="F693" s="460" t="s">
        <v>1018</v>
      </c>
      <c r="G693" s="460"/>
      <c r="H693" s="460"/>
      <c r="I693" s="460"/>
      <c r="J693" s="247" t="s">
        <v>216</v>
      </c>
      <c r="K693" s="248">
        <v>3.7440000000000002</v>
      </c>
      <c r="L693" s="461"/>
      <c r="M693" s="461"/>
      <c r="N693" s="462">
        <f t="shared" si="61"/>
        <v>0</v>
      </c>
      <c r="O693" s="462"/>
      <c r="P693" s="462"/>
      <c r="Q693" s="462"/>
      <c r="R693" s="315" t="s">
        <v>1422</v>
      </c>
      <c r="S693" s="177"/>
      <c r="U693" s="249" t="s">
        <v>5</v>
      </c>
      <c r="V693" s="250" t="s">
        <v>37</v>
      </c>
      <c r="W693" s="251">
        <v>0</v>
      </c>
      <c r="X693" s="251">
        <f t="shared" si="62"/>
        <v>0</v>
      </c>
      <c r="Y693" s="251">
        <v>0</v>
      </c>
      <c r="Z693" s="251">
        <f t="shared" si="63"/>
        <v>0</v>
      </c>
      <c r="AA693" s="251">
        <v>0</v>
      </c>
      <c r="AB693" s="252">
        <f t="shared" si="64"/>
        <v>0</v>
      </c>
      <c r="AS693" s="164" t="s">
        <v>198</v>
      </c>
      <c r="AU693" s="164" t="s">
        <v>163</v>
      </c>
      <c r="AV693" s="164" t="s">
        <v>112</v>
      </c>
      <c r="AZ693" s="164" t="s">
        <v>162</v>
      </c>
      <c r="BF693" s="253">
        <f t="shared" si="65"/>
        <v>0</v>
      </c>
      <c r="BG693" s="253">
        <f t="shared" si="66"/>
        <v>0</v>
      </c>
      <c r="BH693" s="253">
        <f t="shared" si="67"/>
        <v>0</v>
      </c>
      <c r="BI693" s="253">
        <f t="shared" si="68"/>
        <v>0</v>
      </c>
      <c r="BJ693" s="253">
        <f t="shared" si="69"/>
        <v>0</v>
      </c>
      <c r="BK693" s="164" t="s">
        <v>78</v>
      </c>
      <c r="BL693" s="253">
        <f t="shared" si="70"/>
        <v>0</v>
      </c>
      <c r="BM693" s="164" t="s">
        <v>198</v>
      </c>
      <c r="BN693" s="164" t="s">
        <v>1019</v>
      </c>
    </row>
    <row r="694" spans="2:66" s="237" customFormat="1" ht="29.9" customHeight="1" x14ac:dyDescent="0.35">
      <c r="B694" s="233"/>
      <c r="C694" s="244"/>
      <c r="D694" s="244" t="s">
        <v>141</v>
      </c>
      <c r="E694" s="244"/>
      <c r="F694" s="244"/>
      <c r="G694" s="244"/>
      <c r="H694" s="244"/>
      <c r="I694" s="244"/>
      <c r="J694" s="244"/>
      <c r="K694" s="244"/>
      <c r="L694" s="244"/>
      <c r="M694" s="244"/>
      <c r="N694" s="458">
        <f>BL694</f>
        <v>0</v>
      </c>
      <c r="O694" s="459"/>
      <c r="P694" s="459"/>
      <c r="Q694" s="459"/>
      <c r="R694" s="307"/>
      <c r="S694" s="236"/>
      <c r="U694" s="238"/>
      <c r="V694" s="234"/>
      <c r="W694" s="234"/>
      <c r="X694" s="239">
        <f>SUM(X695:X784)</f>
        <v>13.710599999999999</v>
      </c>
      <c r="Y694" s="234"/>
      <c r="Z694" s="239">
        <f>SUM(Z695:Z784)</f>
        <v>1.5234000000000001E-2</v>
      </c>
      <c r="AA694" s="234"/>
      <c r="AB694" s="240">
        <f>SUM(AB695:AB784)</f>
        <v>0</v>
      </c>
      <c r="AS694" s="241" t="s">
        <v>112</v>
      </c>
      <c r="AU694" s="242" t="s">
        <v>71</v>
      </c>
      <c r="AV694" s="242" t="s">
        <v>78</v>
      </c>
      <c r="AZ694" s="241" t="s">
        <v>162</v>
      </c>
      <c r="BL694" s="243">
        <f>SUM(BL695:BL784)</f>
        <v>0</v>
      </c>
    </row>
    <row r="695" spans="2:66" s="173" customFormat="1" ht="38.25" customHeight="1" x14ac:dyDescent="0.35">
      <c r="B695" s="174"/>
      <c r="C695" s="245">
        <f>C693+1</f>
        <v>251</v>
      </c>
      <c r="D695" s="245" t="s">
        <v>163</v>
      </c>
      <c r="E695" s="246" t="s">
        <v>1020</v>
      </c>
      <c r="F695" s="460" t="s">
        <v>1021</v>
      </c>
      <c r="G695" s="460"/>
      <c r="H695" s="460"/>
      <c r="I695" s="460"/>
      <c r="J695" s="247" t="s">
        <v>227</v>
      </c>
      <c r="K695" s="248">
        <v>8.6630000000000003</v>
      </c>
      <c r="L695" s="461"/>
      <c r="M695" s="461"/>
      <c r="N695" s="462">
        <f>ROUND(L695*K695,2)</f>
        <v>0</v>
      </c>
      <c r="O695" s="462"/>
      <c r="P695" s="462"/>
      <c r="Q695" s="462"/>
      <c r="R695" s="313" t="s">
        <v>1430</v>
      </c>
      <c r="S695" s="177"/>
      <c r="U695" s="249" t="s">
        <v>5</v>
      </c>
      <c r="V695" s="250" t="s">
        <v>37</v>
      </c>
      <c r="W695" s="251">
        <v>0</v>
      </c>
      <c r="X695" s="251">
        <f>W695*K695</f>
        <v>0</v>
      </c>
      <c r="Y695" s="251">
        <v>0</v>
      </c>
      <c r="Z695" s="251">
        <f>Y695*K695</f>
        <v>0</v>
      </c>
      <c r="AA695" s="251">
        <v>0</v>
      </c>
      <c r="AB695" s="252">
        <f>AA695*K695</f>
        <v>0</v>
      </c>
      <c r="AS695" s="164" t="s">
        <v>198</v>
      </c>
      <c r="AU695" s="164" t="s">
        <v>163</v>
      </c>
      <c r="AV695" s="164" t="s">
        <v>112</v>
      </c>
      <c r="AZ695" s="164" t="s">
        <v>162</v>
      </c>
      <c r="BF695" s="253">
        <f>IF(V695="základní",N695,0)</f>
        <v>0</v>
      </c>
      <c r="BG695" s="253">
        <f>IF(V695="snížená",N695,0)</f>
        <v>0</v>
      </c>
      <c r="BH695" s="253">
        <f>IF(V695="zákl. přenesená",N695,0)</f>
        <v>0</v>
      </c>
      <c r="BI695" s="253">
        <f>IF(V695="sníž. přenesená",N695,0)</f>
        <v>0</v>
      </c>
      <c r="BJ695" s="253">
        <f>IF(V695="nulová",N695,0)</f>
        <v>0</v>
      </c>
      <c r="BK695" s="164" t="s">
        <v>78</v>
      </c>
      <c r="BL695" s="253">
        <f>ROUND(L695*K695,2)</f>
        <v>0</v>
      </c>
      <c r="BM695" s="164" t="s">
        <v>198</v>
      </c>
      <c r="BN695" s="164" t="s">
        <v>1022</v>
      </c>
    </row>
    <row r="696" spans="2:66" s="259" customFormat="1" ht="16.5" customHeight="1" x14ac:dyDescent="0.35">
      <c r="B696" s="254"/>
      <c r="C696" s="412"/>
      <c r="D696" s="412"/>
      <c r="E696" s="256" t="s">
        <v>5</v>
      </c>
      <c r="F696" s="481" t="s">
        <v>1023</v>
      </c>
      <c r="G696" s="482"/>
      <c r="H696" s="482"/>
      <c r="I696" s="482"/>
      <c r="J696" s="412"/>
      <c r="K696" s="257">
        <v>8.6630000000000003</v>
      </c>
      <c r="L696" s="255"/>
      <c r="M696" s="255"/>
      <c r="N696" s="303"/>
      <c r="O696" s="303"/>
      <c r="P696" s="303"/>
      <c r="Q696" s="303"/>
      <c r="R696" s="303"/>
      <c r="S696" s="258"/>
      <c r="U696" s="260"/>
      <c r="V696" s="303"/>
      <c r="W696" s="303"/>
      <c r="X696" s="303"/>
      <c r="Y696" s="303"/>
      <c r="Z696" s="303"/>
      <c r="AA696" s="303"/>
      <c r="AB696" s="261"/>
      <c r="AU696" s="262" t="s">
        <v>169</v>
      </c>
      <c r="AV696" s="262" t="s">
        <v>112</v>
      </c>
      <c r="AW696" s="259" t="s">
        <v>112</v>
      </c>
      <c r="AX696" s="259" t="s">
        <v>30</v>
      </c>
      <c r="AY696" s="259" t="s">
        <v>72</v>
      </c>
      <c r="AZ696" s="262" t="s">
        <v>162</v>
      </c>
    </row>
    <row r="697" spans="2:66" s="268" customFormat="1" ht="16.5" customHeight="1" x14ac:dyDescent="0.35">
      <c r="B697" s="263"/>
      <c r="C697" s="413"/>
      <c r="D697" s="413"/>
      <c r="E697" s="265" t="s">
        <v>5</v>
      </c>
      <c r="F697" s="479" t="s">
        <v>170</v>
      </c>
      <c r="G697" s="480"/>
      <c r="H697" s="480"/>
      <c r="I697" s="480"/>
      <c r="J697" s="413"/>
      <c r="K697" s="266">
        <v>8.6630000000000003</v>
      </c>
      <c r="L697" s="264"/>
      <c r="M697" s="264"/>
      <c r="N697" s="304"/>
      <c r="O697" s="304"/>
      <c r="P697" s="304"/>
      <c r="Q697" s="304"/>
      <c r="R697" s="304"/>
      <c r="S697" s="267"/>
      <c r="U697" s="269"/>
      <c r="V697" s="304"/>
      <c r="W697" s="304"/>
      <c r="X697" s="304"/>
      <c r="Y697" s="304"/>
      <c r="Z697" s="304"/>
      <c r="AA697" s="304"/>
      <c r="AB697" s="270"/>
      <c r="AU697" s="271" t="s">
        <v>169</v>
      </c>
      <c r="AV697" s="271" t="s">
        <v>112</v>
      </c>
      <c r="AW697" s="268" t="s">
        <v>167</v>
      </c>
      <c r="AX697" s="268" t="s">
        <v>30</v>
      </c>
      <c r="AY697" s="268" t="s">
        <v>78</v>
      </c>
      <c r="AZ697" s="271" t="s">
        <v>162</v>
      </c>
    </row>
    <row r="698" spans="2:66" s="173" customFormat="1" ht="38.25" customHeight="1" x14ac:dyDescent="0.35">
      <c r="B698" s="174"/>
      <c r="C698" s="245">
        <f>C695+1</f>
        <v>252</v>
      </c>
      <c r="D698" s="245" t="s">
        <v>163</v>
      </c>
      <c r="E698" s="246" t="s">
        <v>1024</v>
      </c>
      <c r="F698" s="460" t="s">
        <v>1025</v>
      </c>
      <c r="G698" s="460"/>
      <c r="H698" s="460"/>
      <c r="I698" s="460"/>
      <c r="J698" s="247" t="s">
        <v>227</v>
      </c>
      <c r="K698" s="248">
        <v>6.02</v>
      </c>
      <c r="L698" s="461"/>
      <c r="M698" s="461"/>
      <c r="N698" s="462">
        <f>ROUND(L698*K698,2)</f>
        <v>0</v>
      </c>
      <c r="O698" s="462"/>
      <c r="P698" s="462"/>
      <c r="Q698" s="462"/>
      <c r="R698" s="313" t="s">
        <v>1430</v>
      </c>
      <c r="S698" s="177"/>
      <c r="U698" s="249" t="s">
        <v>5</v>
      </c>
      <c r="V698" s="250" t="s">
        <v>37</v>
      </c>
      <c r="W698" s="251">
        <v>0</v>
      </c>
      <c r="X698" s="251">
        <f>W698*K698</f>
        <v>0</v>
      </c>
      <c r="Y698" s="251">
        <v>0</v>
      </c>
      <c r="Z698" s="251">
        <f>Y698*K698</f>
        <v>0</v>
      </c>
      <c r="AA698" s="251">
        <v>0</v>
      </c>
      <c r="AB698" s="252">
        <f>AA698*K698</f>
        <v>0</v>
      </c>
      <c r="AS698" s="164" t="s">
        <v>198</v>
      </c>
      <c r="AU698" s="164" t="s">
        <v>163</v>
      </c>
      <c r="AV698" s="164" t="s">
        <v>112</v>
      </c>
      <c r="AZ698" s="164" t="s">
        <v>162</v>
      </c>
      <c r="BF698" s="253">
        <f>IF(V698="základní",N698,0)</f>
        <v>0</v>
      </c>
      <c r="BG698" s="253">
        <f>IF(V698="snížená",N698,0)</f>
        <v>0</v>
      </c>
      <c r="BH698" s="253">
        <f>IF(V698="zákl. přenesená",N698,0)</f>
        <v>0</v>
      </c>
      <c r="BI698" s="253">
        <f>IF(V698="sníž. přenesená",N698,0)</f>
        <v>0</v>
      </c>
      <c r="BJ698" s="253">
        <f>IF(V698="nulová",N698,0)</f>
        <v>0</v>
      </c>
      <c r="BK698" s="164" t="s">
        <v>78</v>
      </c>
      <c r="BL698" s="253">
        <f>ROUND(L698*K698,2)</f>
        <v>0</v>
      </c>
      <c r="BM698" s="164" t="s">
        <v>198</v>
      </c>
      <c r="BN698" s="164" t="s">
        <v>1026</v>
      </c>
    </row>
    <row r="699" spans="2:66" s="259" customFormat="1" ht="16.5" customHeight="1" x14ac:dyDescent="0.35">
      <c r="B699" s="254"/>
      <c r="C699" s="412"/>
      <c r="D699" s="412"/>
      <c r="E699" s="256" t="s">
        <v>5</v>
      </c>
      <c r="F699" s="481" t="s">
        <v>1027</v>
      </c>
      <c r="G699" s="482"/>
      <c r="H699" s="482"/>
      <c r="I699" s="482"/>
      <c r="J699" s="412"/>
      <c r="K699" s="257">
        <v>6.02</v>
      </c>
      <c r="L699" s="255"/>
      <c r="M699" s="255"/>
      <c r="N699" s="303"/>
      <c r="O699" s="303"/>
      <c r="P699" s="303"/>
      <c r="Q699" s="303"/>
      <c r="R699" s="303"/>
      <c r="S699" s="258"/>
      <c r="U699" s="260"/>
      <c r="V699" s="303"/>
      <c r="W699" s="303"/>
      <c r="X699" s="303"/>
      <c r="Y699" s="303"/>
      <c r="Z699" s="303"/>
      <c r="AA699" s="303"/>
      <c r="AB699" s="261"/>
      <c r="AU699" s="262" t="s">
        <v>169</v>
      </c>
      <c r="AV699" s="262" t="s">
        <v>112</v>
      </c>
      <c r="AW699" s="259" t="s">
        <v>112</v>
      </c>
      <c r="AX699" s="259" t="s">
        <v>30</v>
      </c>
      <c r="AY699" s="259" t="s">
        <v>72</v>
      </c>
      <c r="AZ699" s="262" t="s">
        <v>162</v>
      </c>
    </row>
    <row r="700" spans="2:66" s="268" customFormat="1" ht="16.5" customHeight="1" x14ac:dyDescent="0.35">
      <c r="B700" s="263"/>
      <c r="C700" s="413"/>
      <c r="D700" s="413"/>
      <c r="E700" s="265" t="s">
        <v>5</v>
      </c>
      <c r="F700" s="479" t="s">
        <v>170</v>
      </c>
      <c r="G700" s="480"/>
      <c r="H700" s="480"/>
      <c r="I700" s="480"/>
      <c r="J700" s="413"/>
      <c r="K700" s="266">
        <v>6.02</v>
      </c>
      <c r="L700" s="264"/>
      <c r="M700" s="264"/>
      <c r="N700" s="304"/>
      <c r="O700" s="304"/>
      <c r="P700" s="304"/>
      <c r="Q700" s="304"/>
      <c r="R700" s="304"/>
      <c r="S700" s="267"/>
      <c r="U700" s="269"/>
      <c r="V700" s="304"/>
      <c r="W700" s="304"/>
      <c r="X700" s="304"/>
      <c r="Y700" s="304"/>
      <c r="Z700" s="304"/>
      <c r="AA700" s="304"/>
      <c r="AB700" s="270"/>
      <c r="AU700" s="271" t="s">
        <v>169</v>
      </c>
      <c r="AV700" s="271" t="s">
        <v>112</v>
      </c>
      <c r="AW700" s="268" t="s">
        <v>167</v>
      </c>
      <c r="AX700" s="268" t="s">
        <v>30</v>
      </c>
      <c r="AY700" s="268" t="s">
        <v>78</v>
      </c>
      <c r="AZ700" s="271" t="s">
        <v>162</v>
      </c>
    </row>
    <row r="701" spans="2:66" s="173" customFormat="1" ht="38.25" customHeight="1" x14ac:dyDescent="0.35">
      <c r="B701" s="174"/>
      <c r="C701" s="245">
        <f>C698+1</f>
        <v>253</v>
      </c>
      <c r="D701" s="245" t="s">
        <v>163</v>
      </c>
      <c r="E701" s="246" t="s">
        <v>1028</v>
      </c>
      <c r="F701" s="460" t="s">
        <v>1029</v>
      </c>
      <c r="G701" s="460"/>
      <c r="H701" s="460"/>
      <c r="I701" s="460"/>
      <c r="J701" s="247" t="s">
        <v>227</v>
      </c>
      <c r="K701" s="248">
        <v>11.962999999999999</v>
      </c>
      <c r="L701" s="461"/>
      <c r="M701" s="461"/>
      <c r="N701" s="462">
        <f>ROUND(L701*K701,2)</f>
        <v>0</v>
      </c>
      <c r="O701" s="462"/>
      <c r="P701" s="462"/>
      <c r="Q701" s="462"/>
      <c r="R701" s="313" t="s">
        <v>1430</v>
      </c>
      <c r="S701" s="177"/>
      <c r="U701" s="249" t="s">
        <v>5</v>
      </c>
      <c r="V701" s="250" t="s">
        <v>37</v>
      </c>
      <c r="W701" s="251">
        <v>0</v>
      </c>
      <c r="X701" s="251">
        <f>W701*K701</f>
        <v>0</v>
      </c>
      <c r="Y701" s="251">
        <v>0</v>
      </c>
      <c r="Z701" s="251">
        <f>Y701*K701</f>
        <v>0</v>
      </c>
      <c r="AA701" s="251">
        <v>0</v>
      </c>
      <c r="AB701" s="252">
        <f>AA701*K701</f>
        <v>0</v>
      </c>
      <c r="AS701" s="164" t="s">
        <v>198</v>
      </c>
      <c r="AU701" s="164" t="s">
        <v>163</v>
      </c>
      <c r="AV701" s="164" t="s">
        <v>112</v>
      </c>
      <c r="AZ701" s="164" t="s">
        <v>162</v>
      </c>
      <c r="BF701" s="253">
        <f>IF(V701="základní",N701,0)</f>
        <v>0</v>
      </c>
      <c r="BG701" s="253">
        <f>IF(V701="snížená",N701,0)</f>
        <v>0</v>
      </c>
      <c r="BH701" s="253">
        <f>IF(V701="zákl. přenesená",N701,0)</f>
        <v>0</v>
      </c>
      <c r="BI701" s="253">
        <f>IF(V701="sníž. přenesená",N701,0)</f>
        <v>0</v>
      </c>
      <c r="BJ701" s="253">
        <f>IF(V701="nulová",N701,0)</f>
        <v>0</v>
      </c>
      <c r="BK701" s="164" t="s">
        <v>78</v>
      </c>
      <c r="BL701" s="253">
        <f>ROUND(L701*K701,2)</f>
        <v>0</v>
      </c>
      <c r="BM701" s="164" t="s">
        <v>198</v>
      </c>
      <c r="BN701" s="164" t="s">
        <v>1030</v>
      </c>
    </row>
    <row r="702" spans="2:66" s="259" customFormat="1" ht="16.5" customHeight="1" x14ac:dyDescent="0.35">
      <c r="B702" s="254"/>
      <c r="C702" s="412"/>
      <c r="D702" s="412"/>
      <c r="E702" s="256" t="s">
        <v>5</v>
      </c>
      <c r="F702" s="481" t="s">
        <v>1031</v>
      </c>
      <c r="G702" s="482"/>
      <c r="H702" s="482"/>
      <c r="I702" s="482"/>
      <c r="J702" s="412"/>
      <c r="K702" s="257">
        <v>11.962999999999999</v>
      </c>
      <c r="L702" s="255"/>
      <c r="M702" s="255"/>
      <c r="N702" s="303"/>
      <c r="O702" s="303"/>
      <c r="P702" s="303"/>
      <c r="Q702" s="303"/>
      <c r="R702" s="303"/>
      <c r="S702" s="258"/>
      <c r="U702" s="260"/>
      <c r="V702" s="303"/>
      <c r="W702" s="303"/>
      <c r="X702" s="303"/>
      <c r="Y702" s="303"/>
      <c r="Z702" s="303"/>
      <c r="AA702" s="303"/>
      <c r="AB702" s="261"/>
      <c r="AU702" s="262" t="s">
        <v>169</v>
      </c>
      <c r="AV702" s="262" t="s">
        <v>112</v>
      </c>
      <c r="AW702" s="259" t="s">
        <v>112</v>
      </c>
      <c r="AX702" s="259" t="s">
        <v>30</v>
      </c>
      <c r="AY702" s="259" t="s">
        <v>72</v>
      </c>
      <c r="AZ702" s="262" t="s">
        <v>162</v>
      </c>
    </row>
    <row r="703" spans="2:66" s="268" customFormat="1" ht="16.5" customHeight="1" x14ac:dyDescent="0.35">
      <c r="B703" s="263"/>
      <c r="C703" s="413"/>
      <c r="D703" s="413"/>
      <c r="E703" s="265" t="s">
        <v>5</v>
      </c>
      <c r="F703" s="479" t="s">
        <v>170</v>
      </c>
      <c r="G703" s="480"/>
      <c r="H703" s="480"/>
      <c r="I703" s="480"/>
      <c r="J703" s="413"/>
      <c r="K703" s="266">
        <v>11.962999999999999</v>
      </c>
      <c r="L703" s="264"/>
      <c r="M703" s="264"/>
      <c r="N703" s="304"/>
      <c r="O703" s="304"/>
      <c r="P703" s="304"/>
      <c r="Q703" s="304"/>
      <c r="R703" s="304"/>
      <c r="S703" s="267"/>
      <c r="U703" s="269"/>
      <c r="V703" s="304"/>
      <c r="W703" s="304"/>
      <c r="X703" s="304"/>
      <c r="Y703" s="304"/>
      <c r="Z703" s="304"/>
      <c r="AA703" s="304"/>
      <c r="AB703" s="270"/>
      <c r="AU703" s="271" t="s">
        <v>169</v>
      </c>
      <c r="AV703" s="271" t="s">
        <v>112</v>
      </c>
      <c r="AW703" s="268" t="s">
        <v>167</v>
      </c>
      <c r="AX703" s="268" t="s">
        <v>30</v>
      </c>
      <c r="AY703" s="268" t="s">
        <v>78</v>
      </c>
      <c r="AZ703" s="271" t="s">
        <v>162</v>
      </c>
    </row>
    <row r="704" spans="2:66" s="173" customFormat="1" ht="38.25" customHeight="1" x14ac:dyDescent="0.35">
      <c r="B704" s="174"/>
      <c r="C704" s="245">
        <f>C701+1</f>
        <v>254</v>
      </c>
      <c r="D704" s="245" t="s">
        <v>163</v>
      </c>
      <c r="E704" s="246" t="s">
        <v>1032</v>
      </c>
      <c r="F704" s="460" t="s">
        <v>1033</v>
      </c>
      <c r="G704" s="460"/>
      <c r="H704" s="460"/>
      <c r="I704" s="460"/>
      <c r="J704" s="247" t="s">
        <v>227</v>
      </c>
      <c r="K704" s="248">
        <v>9.7629999999999999</v>
      </c>
      <c r="L704" s="461"/>
      <c r="M704" s="461"/>
      <c r="N704" s="462">
        <f>ROUND(L704*K704,2)</f>
        <v>0</v>
      </c>
      <c r="O704" s="462"/>
      <c r="P704" s="462"/>
      <c r="Q704" s="462"/>
      <c r="R704" s="313" t="s">
        <v>1430</v>
      </c>
      <c r="S704" s="177"/>
      <c r="U704" s="249" t="s">
        <v>5</v>
      </c>
      <c r="V704" s="250" t="s">
        <v>37</v>
      </c>
      <c r="W704" s="251">
        <v>0</v>
      </c>
      <c r="X704" s="251">
        <f>W704*K704</f>
        <v>0</v>
      </c>
      <c r="Y704" s="251">
        <v>0</v>
      </c>
      <c r="Z704" s="251">
        <f>Y704*K704</f>
        <v>0</v>
      </c>
      <c r="AA704" s="251">
        <v>0</v>
      </c>
      <c r="AB704" s="252">
        <f>AA704*K704</f>
        <v>0</v>
      </c>
      <c r="AS704" s="164" t="s">
        <v>198</v>
      </c>
      <c r="AU704" s="164" t="s">
        <v>163</v>
      </c>
      <c r="AV704" s="164" t="s">
        <v>112</v>
      </c>
      <c r="AZ704" s="164" t="s">
        <v>162</v>
      </c>
      <c r="BF704" s="253">
        <f>IF(V704="základní",N704,0)</f>
        <v>0</v>
      </c>
      <c r="BG704" s="253">
        <f>IF(V704="snížená",N704,0)</f>
        <v>0</v>
      </c>
      <c r="BH704" s="253">
        <f>IF(V704="zákl. přenesená",N704,0)</f>
        <v>0</v>
      </c>
      <c r="BI704" s="253">
        <f>IF(V704="sníž. přenesená",N704,0)</f>
        <v>0</v>
      </c>
      <c r="BJ704" s="253">
        <f>IF(V704="nulová",N704,0)</f>
        <v>0</v>
      </c>
      <c r="BK704" s="164" t="s">
        <v>78</v>
      </c>
      <c r="BL704" s="253">
        <f>ROUND(L704*K704,2)</f>
        <v>0</v>
      </c>
      <c r="BM704" s="164" t="s">
        <v>198</v>
      </c>
      <c r="BN704" s="164" t="s">
        <v>1034</v>
      </c>
    </row>
    <row r="705" spans="2:66" s="259" customFormat="1" ht="16.5" customHeight="1" x14ac:dyDescent="0.35">
      <c r="B705" s="254"/>
      <c r="C705" s="412"/>
      <c r="D705" s="412"/>
      <c r="E705" s="256" t="s">
        <v>5</v>
      </c>
      <c r="F705" s="481" t="s">
        <v>1035</v>
      </c>
      <c r="G705" s="482"/>
      <c r="H705" s="482"/>
      <c r="I705" s="482"/>
      <c r="J705" s="412"/>
      <c r="K705" s="257">
        <v>9.7629999999999999</v>
      </c>
      <c r="L705" s="255"/>
      <c r="M705" s="255"/>
      <c r="N705" s="303"/>
      <c r="O705" s="303"/>
      <c r="P705" s="303"/>
      <c r="Q705" s="303"/>
      <c r="R705" s="303"/>
      <c r="S705" s="258"/>
      <c r="U705" s="260"/>
      <c r="V705" s="303"/>
      <c r="W705" s="303"/>
      <c r="X705" s="303"/>
      <c r="Y705" s="303"/>
      <c r="Z705" s="303"/>
      <c r="AA705" s="303"/>
      <c r="AB705" s="261"/>
      <c r="AU705" s="262" t="s">
        <v>169</v>
      </c>
      <c r="AV705" s="262" t="s">
        <v>112</v>
      </c>
      <c r="AW705" s="259" t="s">
        <v>112</v>
      </c>
      <c r="AX705" s="259" t="s">
        <v>30</v>
      </c>
      <c r="AY705" s="259" t="s">
        <v>72</v>
      </c>
      <c r="AZ705" s="262" t="s">
        <v>162</v>
      </c>
    </row>
    <row r="706" spans="2:66" s="268" customFormat="1" ht="16.5" customHeight="1" x14ac:dyDescent="0.35">
      <c r="B706" s="263"/>
      <c r="C706" s="413"/>
      <c r="D706" s="413"/>
      <c r="E706" s="265" t="s">
        <v>5</v>
      </c>
      <c r="F706" s="479" t="s">
        <v>170</v>
      </c>
      <c r="G706" s="480"/>
      <c r="H706" s="480"/>
      <c r="I706" s="480"/>
      <c r="J706" s="413"/>
      <c r="K706" s="266">
        <v>9.7629999999999999</v>
      </c>
      <c r="L706" s="264"/>
      <c r="M706" s="264"/>
      <c r="N706" s="304"/>
      <c r="O706" s="304"/>
      <c r="P706" s="304"/>
      <c r="Q706" s="304"/>
      <c r="R706" s="304"/>
      <c r="S706" s="267"/>
      <c r="U706" s="269"/>
      <c r="V706" s="304"/>
      <c r="W706" s="304"/>
      <c r="X706" s="304"/>
      <c r="Y706" s="304"/>
      <c r="Z706" s="304"/>
      <c r="AA706" s="304"/>
      <c r="AB706" s="270"/>
      <c r="AU706" s="271" t="s">
        <v>169</v>
      </c>
      <c r="AV706" s="271" t="s">
        <v>112</v>
      </c>
      <c r="AW706" s="268" t="s">
        <v>167</v>
      </c>
      <c r="AX706" s="268" t="s">
        <v>30</v>
      </c>
      <c r="AY706" s="268" t="s">
        <v>78</v>
      </c>
      <c r="AZ706" s="271" t="s">
        <v>162</v>
      </c>
    </row>
    <row r="707" spans="2:66" s="173" customFormat="1" ht="38.25" customHeight="1" x14ac:dyDescent="0.35">
      <c r="B707" s="174"/>
      <c r="C707" s="245">
        <f>C704+1</f>
        <v>255</v>
      </c>
      <c r="D707" s="245" t="s">
        <v>163</v>
      </c>
      <c r="E707" s="246" t="s">
        <v>1036</v>
      </c>
      <c r="F707" s="460" t="s">
        <v>1037</v>
      </c>
      <c r="G707" s="460"/>
      <c r="H707" s="460"/>
      <c r="I707" s="460"/>
      <c r="J707" s="247" t="s">
        <v>227</v>
      </c>
      <c r="K707" s="248">
        <v>9.15</v>
      </c>
      <c r="L707" s="461"/>
      <c r="M707" s="461"/>
      <c r="N707" s="462">
        <f>ROUND(L707*K707,2)</f>
        <v>0</v>
      </c>
      <c r="O707" s="462"/>
      <c r="P707" s="462"/>
      <c r="Q707" s="462"/>
      <c r="R707" s="313" t="s">
        <v>1430</v>
      </c>
      <c r="S707" s="177"/>
      <c r="U707" s="249" t="s">
        <v>5</v>
      </c>
      <c r="V707" s="250" t="s">
        <v>37</v>
      </c>
      <c r="W707" s="251">
        <v>0</v>
      </c>
      <c r="X707" s="251">
        <f>W707*K707</f>
        <v>0</v>
      </c>
      <c r="Y707" s="251">
        <v>0</v>
      </c>
      <c r="Z707" s="251">
        <f>Y707*K707</f>
        <v>0</v>
      </c>
      <c r="AA707" s="251">
        <v>0</v>
      </c>
      <c r="AB707" s="252">
        <f>AA707*K707</f>
        <v>0</v>
      </c>
      <c r="AS707" s="164" t="s">
        <v>198</v>
      </c>
      <c r="AU707" s="164" t="s">
        <v>163</v>
      </c>
      <c r="AV707" s="164" t="s">
        <v>112</v>
      </c>
      <c r="AZ707" s="164" t="s">
        <v>162</v>
      </c>
      <c r="BF707" s="253">
        <f>IF(V707="základní",N707,0)</f>
        <v>0</v>
      </c>
      <c r="BG707" s="253">
        <f>IF(V707="snížená",N707,0)</f>
        <v>0</v>
      </c>
      <c r="BH707" s="253">
        <f>IF(V707="zákl. přenesená",N707,0)</f>
        <v>0</v>
      </c>
      <c r="BI707" s="253">
        <f>IF(V707="sníž. přenesená",N707,0)</f>
        <v>0</v>
      </c>
      <c r="BJ707" s="253">
        <f>IF(V707="nulová",N707,0)</f>
        <v>0</v>
      </c>
      <c r="BK707" s="164" t="s">
        <v>78</v>
      </c>
      <c r="BL707" s="253">
        <f>ROUND(L707*K707,2)</f>
        <v>0</v>
      </c>
      <c r="BM707" s="164" t="s">
        <v>198</v>
      </c>
      <c r="BN707" s="164" t="s">
        <v>1038</v>
      </c>
    </row>
    <row r="708" spans="2:66" s="259" customFormat="1" ht="16.5" customHeight="1" x14ac:dyDescent="0.35">
      <c r="B708" s="254"/>
      <c r="C708" s="412"/>
      <c r="D708" s="412"/>
      <c r="E708" s="256" t="s">
        <v>5</v>
      </c>
      <c r="F708" s="481" t="s">
        <v>1039</v>
      </c>
      <c r="G708" s="482"/>
      <c r="H708" s="482"/>
      <c r="I708" s="482"/>
      <c r="J708" s="412"/>
      <c r="K708" s="257">
        <v>9.15</v>
      </c>
      <c r="L708" s="255"/>
      <c r="M708" s="255"/>
      <c r="N708" s="303"/>
      <c r="O708" s="303"/>
      <c r="P708" s="303"/>
      <c r="Q708" s="303"/>
      <c r="R708" s="303"/>
      <c r="S708" s="258"/>
      <c r="U708" s="260"/>
      <c r="V708" s="303"/>
      <c r="W708" s="303"/>
      <c r="X708" s="303"/>
      <c r="Y708" s="303"/>
      <c r="Z708" s="303"/>
      <c r="AA708" s="303"/>
      <c r="AB708" s="261"/>
      <c r="AU708" s="262" t="s">
        <v>169</v>
      </c>
      <c r="AV708" s="262" t="s">
        <v>112</v>
      </c>
      <c r="AW708" s="259" t="s">
        <v>112</v>
      </c>
      <c r="AX708" s="259" t="s">
        <v>30</v>
      </c>
      <c r="AY708" s="259" t="s">
        <v>72</v>
      </c>
      <c r="AZ708" s="262" t="s">
        <v>162</v>
      </c>
    </row>
    <row r="709" spans="2:66" s="268" customFormat="1" ht="16.5" customHeight="1" x14ac:dyDescent="0.35">
      <c r="B709" s="263"/>
      <c r="C709" s="413"/>
      <c r="D709" s="413"/>
      <c r="E709" s="265" t="s">
        <v>5</v>
      </c>
      <c r="F709" s="479" t="s">
        <v>170</v>
      </c>
      <c r="G709" s="480"/>
      <c r="H709" s="480"/>
      <c r="I709" s="480"/>
      <c r="J709" s="413"/>
      <c r="K709" s="266">
        <v>9.15</v>
      </c>
      <c r="L709" s="264"/>
      <c r="M709" s="264"/>
      <c r="N709" s="304"/>
      <c r="O709" s="304"/>
      <c r="P709" s="304"/>
      <c r="Q709" s="304"/>
      <c r="R709" s="304"/>
      <c r="S709" s="267"/>
      <c r="U709" s="269"/>
      <c r="V709" s="304"/>
      <c r="W709" s="304"/>
      <c r="X709" s="304"/>
      <c r="Y709" s="304"/>
      <c r="Z709" s="304"/>
      <c r="AA709" s="304"/>
      <c r="AB709" s="270"/>
      <c r="AU709" s="271" t="s">
        <v>169</v>
      </c>
      <c r="AV709" s="271" t="s">
        <v>112</v>
      </c>
      <c r="AW709" s="268" t="s">
        <v>167</v>
      </c>
      <c r="AX709" s="268" t="s">
        <v>30</v>
      </c>
      <c r="AY709" s="268" t="s">
        <v>78</v>
      </c>
      <c r="AZ709" s="271" t="s">
        <v>162</v>
      </c>
    </row>
    <row r="710" spans="2:66" s="173" customFormat="1" ht="38.25" customHeight="1" x14ac:dyDescent="0.35">
      <c r="B710" s="174"/>
      <c r="C710" s="245">
        <f>C707+1</f>
        <v>256</v>
      </c>
      <c r="D710" s="245" t="s">
        <v>163</v>
      </c>
      <c r="E710" s="246" t="s">
        <v>1040</v>
      </c>
      <c r="F710" s="460" t="s">
        <v>1041</v>
      </c>
      <c r="G710" s="460"/>
      <c r="H710" s="460"/>
      <c r="I710" s="460"/>
      <c r="J710" s="247" t="s">
        <v>227</v>
      </c>
      <c r="K710" s="248">
        <v>8.6630000000000003</v>
      </c>
      <c r="L710" s="461"/>
      <c r="M710" s="461"/>
      <c r="N710" s="462">
        <f>ROUND(L710*K710,2)</f>
        <v>0</v>
      </c>
      <c r="O710" s="462"/>
      <c r="P710" s="462"/>
      <c r="Q710" s="462"/>
      <c r="R710" s="313" t="s">
        <v>1430</v>
      </c>
      <c r="S710" s="177"/>
      <c r="U710" s="249" t="s">
        <v>5</v>
      </c>
      <c r="V710" s="250" t="s">
        <v>37</v>
      </c>
      <c r="W710" s="251">
        <v>0</v>
      </c>
      <c r="X710" s="251">
        <f>W710*K710</f>
        <v>0</v>
      </c>
      <c r="Y710" s="251">
        <v>0</v>
      </c>
      <c r="Z710" s="251">
        <f>Y710*K710</f>
        <v>0</v>
      </c>
      <c r="AA710" s="251">
        <v>0</v>
      </c>
      <c r="AB710" s="252">
        <f>AA710*K710</f>
        <v>0</v>
      </c>
      <c r="AS710" s="164" t="s">
        <v>198</v>
      </c>
      <c r="AU710" s="164" t="s">
        <v>163</v>
      </c>
      <c r="AV710" s="164" t="s">
        <v>112</v>
      </c>
      <c r="AZ710" s="164" t="s">
        <v>162</v>
      </c>
      <c r="BF710" s="253">
        <f>IF(V710="základní",N710,0)</f>
        <v>0</v>
      </c>
      <c r="BG710" s="253">
        <f>IF(V710="snížená",N710,0)</f>
        <v>0</v>
      </c>
      <c r="BH710" s="253">
        <f>IF(V710="zákl. přenesená",N710,0)</f>
        <v>0</v>
      </c>
      <c r="BI710" s="253">
        <f>IF(V710="sníž. přenesená",N710,0)</f>
        <v>0</v>
      </c>
      <c r="BJ710" s="253">
        <f>IF(V710="nulová",N710,0)</f>
        <v>0</v>
      </c>
      <c r="BK710" s="164" t="s">
        <v>78</v>
      </c>
      <c r="BL710" s="253">
        <f>ROUND(L710*K710,2)</f>
        <v>0</v>
      </c>
      <c r="BM710" s="164" t="s">
        <v>198</v>
      </c>
      <c r="BN710" s="164" t="s">
        <v>1042</v>
      </c>
    </row>
    <row r="711" spans="2:66" s="259" customFormat="1" ht="16.5" customHeight="1" x14ac:dyDescent="0.35">
      <c r="B711" s="254"/>
      <c r="C711" s="412"/>
      <c r="D711" s="412"/>
      <c r="E711" s="256" t="s">
        <v>5</v>
      </c>
      <c r="F711" s="481" t="s">
        <v>1023</v>
      </c>
      <c r="G711" s="482"/>
      <c r="H711" s="482"/>
      <c r="I711" s="482"/>
      <c r="J711" s="412"/>
      <c r="K711" s="257">
        <v>8.6630000000000003</v>
      </c>
      <c r="L711" s="255"/>
      <c r="M711" s="255"/>
      <c r="N711" s="303"/>
      <c r="O711" s="303"/>
      <c r="P711" s="303"/>
      <c r="Q711" s="303"/>
      <c r="R711" s="303"/>
      <c r="S711" s="258"/>
      <c r="U711" s="260"/>
      <c r="V711" s="303"/>
      <c r="W711" s="303"/>
      <c r="X711" s="303"/>
      <c r="Y711" s="303"/>
      <c r="Z711" s="303"/>
      <c r="AA711" s="303"/>
      <c r="AB711" s="261"/>
      <c r="AU711" s="262" t="s">
        <v>169</v>
      </c>
      <c r="AV711" s="262" t="s">
        <v>112</v>
      </c>
      <c r="AW711" s="259" t="s">
        <v>112</v>
      </c>
      <c r="AX711" s="259" t="s">
        <v>30</v>
      </c>
      <c r="AY711" s="259" t="s">
        <v>72</v>
      </c>
      <c r="AZ711" s="262" t="s">
        <v>162</v>
      </c>
    </row>
    <row r="712" spans="2:66" s="268" customFormat="1" ht="16.5" customHeight="1" x14ac:dyDescent="0.35">
      <c r="B712" s="263"/>
      <c r="C712" s="413"/>
      <c r="D712" s="413"/>
      <c r="E712" s="265" t="s">
        <v>5</v>
      </c>
      <c r="F712" s="479" t="s">
        <v>170</v>
      </c>
      <c r="G712" s="480"/>
      <c r="H712" s="480"/>
      <c r="I712" s="480"/>
      <c r="J712" s="413"/>
      <c r="K712" s="266">
        <v>8.6630000000000003</v>
      </c>
      <c r="L712" s="264"/>
      <c r="M712" s="264"/>
      <c r="N712" s="304"/>
      <c r="O712" s="304"/>
      <c r="P712" s="304"/>
      <c r="Q712" s="304"/>
      <c r="R712" s="304"/>
      <c r="S712" s="267"/>
      <c r="U712" s="269"/>
      <c r="V712" s="304"/>
      <c r="W712" s="304"/>
      <c r="X712" s="304"/>
      <c r="Y712" s="304"/>
      <c r="Z712" s="304"/>
      <c r="AA712" s="304"/>
      <c r="AB712" s="270"/>
      <c r="AU712" s="271" t="s">
        <v>169</v>
      </c>
      <c r="AV712" s="271" t="s">
        <v>112</v>
      </c>
      <c r="AW712" s="268" t="s">
        <v>167</v>
      </c>
      <c r="AX712" s="268" t="s">
        <v>30</v>
      </c>
      <c r="AY712" s="268" t="s">
        <v>78</v>
      </c>
      <c r="AZ712" s="271" t="s">
        <v>162</v>
      </c>
    </row>
    <row r="713" spans="2:66" s="173" customFormat="1" ht="38.25" customHeight="1" x14ac:dyDescent="0.35">
      <c r="B713" s="174"/>
      <c r="C713" s="245">
        <f>C710+1</f>
        <v>257</v>
      </c>
      <c r="D713" s="245" t="s">
        <v>163</v>
      </c>
      <c r="E713" s="246" t="s">
        <v>1043</v>
      </c>
      <c r="F713" s="460" t="s">
        <v>1044</v>
      </c>
      <c r="G713" s="460"/>
      <c r="H713" s="460"/>
      <c r="I713" s="460"/>
      <c r="J713" s="247" t="s">
        <v>227</v>
      </c>
      <c r="K713" s="248">
        <v>24.515999999999998</v>
      </c>
      <c r="L713" s="461"/>
      <c r="M713" s="461"/>
      <c r="N713" s="462">
        <f>ROUND(L713*K713,2)</f>
        <v>0</v>
      </c>
      <c r="O713" s="462"/>
      <c r="P713" s="462"/>
      <c r="Q713" s="462"/>
      <c r="R713" s="313" t="s">
        <v>1430</v>
      </c>
      <c r="S713" s="177"/>
      <c r="U713" s="249" t="s">
        <v>5</v>
      </c>
      <c r="V713" s="250" t="s">
        <v>37</v>
      </c>
      <c r="W713" s="251">
        <v>0</v>
      </c>
      <c r="X713" s="251">
        <f>W713*K713</f>
        <v>0</v>
      </c>
      <c r="Y713" s="251">
        <v>0</v>
      </c>
      <c r="Z713" s="251">
        <f>Y713*K713</f>
        <v>0</v>
      </c>
      <c r="AA713" s="251">
        <v>0</v>
      </c>
      <c r="AB713" s="252">
        <f>AA713*K713</f>
        <v>0</v>
      </c>
      <c r="AS713" s="164" t="s">
        <v>198</v>
      </c>
      <c r="AU713" s="164" t="s">
        <v>163</v>
      </c>
      <c r="AV713" s="164" t="s">
        <v>112</v>
      </c>
      <c r="AZ713" s="164" t="s">
        <v>162</v>
      </c>
      <c r="BF713" s="253">
        <f>IF(V713="základní",N713,0)</f>
        <v>0</v>
      </c>
      <c r="BG713" s="253">
        <f>IF(V713="snížená",N713,0)</f>
        <v>0</v>
      </c>
      <c r="BH713" s="253">
        <f>IF(V713="zákl. přenesená",N713,0)</f>
        <v>0</v>
      </c>
      <c r="BI713" s="253">
        <f>IF(V713="sníž. přenesená",N713,0)</f>
        <v>0</v>
      </c>
      <c r="BJ713" s="253">
        <f>IF(V713="nulová",N713,0)</f>
        <v>0</v>
      </c>
      <c r="BK713" s="164" t="s">
        <v>78</v>
      </c>
      <c r="BL713" s="253">
        <f>ROUND(L713*K713,2)</f>
        <v>0</v>
      </c>
      <c r="BM713" s="164" t="s">
        <v>198</v>
      </c>
      <c r="BN713" s="164" t="s">
        <v>1045</v>
      </c>
    </row>
    <row r="714" spans="2:66" s="259" customFormat="1" ht="16.5" customHeight="1" x14ac:dyDescent="0.35">
      <c r="B714" s="254"/>
      <c r="C714" s="412"/>
      <c r="D714" s="412"/>
      <c r="E714" s="256" t="s">
        <v>5</v>
      </c>
      <c r="F714" s="481" t="s">
        <v>1046</v>
      </c>
      <c r="G714" s="482"/>
      <c r="H714" s="482"/>
      <c r="I714" s="482"/>
      <c r="J714" s="412"/>
      <c r="K714" s="257">
        <v>24.515999999999998</v>
      </c>
      <c r="L714" s="255"/>
      <c r="M714" s="255"/>
      <c r="N714" s="303"/>
      <c r="O714" s="303"/>
      <c r="P714" s="303"/>
      <c r="Q714" s="303"/>
      <c r="R714" s="303"/>
      <c r="S714" s="258"/>
      <c r="U714" s="260"/>
      <c r="V714" s="303"/>
      <c r="W714" s="303"/>
      <c r="X714" s="303"/>
      <c r="Y714" s="303"/>
      <c r="Z714" s="303"/>
      <c r="AA714" s="303"/>
      <c r="AB714" s="261"/>
      <c r="AU714" s="262" t="s">
        <v>169</v>
      </c>
      <c r="AV714" s="262" t="s">
        <v>112</v>
      </c>
      <c r="AW714" s="259" t="s">
        <v>112</v>
      </c>
      <c r="AX714" s="259" t="s">
        <v>30</v>
      </c>
      <c r="AY714" s="259" t="s">
        <v>72</v>
      </c>
      <c r="AZ714" s="262" t="s">
        <v>162</v>
      </c>
    </row>
    <row r="715" spans="2:66" s="268" customFormat="1" ht="16.5" customHeight="1" x14ac:dyDescent="0.35">
      <c r="B715" s="263"/>
      <c r="C715" s="413"/>
      <c r="D715" s="413"/>
      <c r="E715" s="265" t="s">
        <v>5</v>
      </c>
      <c r="F715" s="479" t="s">
        <v>170</v>
      </c>
      <c r="G715" s="480"/>
      <c r="H715" s="480"/>
      <c r="I715" s="480"/>
      <c r="J715" s="413"/>
      <c r="K715" s="266">
        <v>24.515999999999998</v>
      </c>
      <c r="L715" s="264"/>
      <c r="M715" s="264"/>
      <c r="N715" s="304"/>
      <c r="O715" s="304"/>
      <c r="P715" s="304"/>
      <c r="Q715" s="304"/>
      <c r="R715" s="304"/>
      <c r="S715" s="267"/>
      <c r="U715" s="269"/>
      <c r="V715" s="304"/>
      <c r="W715" s="304"/>
      <c r="X715" s="304"/>
      <c r="Y715" s="304"/>
      <c r="Z715" s="304"/>
      <c r="AA715" s="304"/>
      <c r="AB715" s="270"/>
      <c r="AU715" s="271" t="s">
        <v>169</v>
      </c>
      <c r="AV715" s="271" t="s">
        <v>112</v>
      </c>
      <c r="AW715" s="268" t="s">
        <v>167</v>
      </c>
      <c r="AX715" s="268" t="s">
        <v>30</v>
      </c>
      <c r="AY715" s="268" t="s">
        <v>78</v>
      </c>
      <c r="AZ715" s="271" t="s">
        <v>162</v>
      </c>
    </row>
    <row r="716" spans="2:66" s="173" customFormat="1" ht="38.25" customHeight="1" x14ac:dyDescent="0.35">
      <c r="B716" s="174"/>
      <c r="C716" s="245">
        <f>C713+1</f>
        <v>258</v>
      </c>
      <c r="D716" s="245" t="s">
        <v>163</v>
      </c>
      <c r="E716" s="246" t="s">
        <v>1047</v>
      </c>
      <c r="F716" s="460" t="s">
        <v>1048</v>
      </c>
      <c r="G716" s="460"/>
      <c r="H716" s="460"/>
      <c r="I716" s="460"/>
      <c r="J716" s="247" t="s">
        <v>227</v>
      </c>
      <c r="K716" s="248">
        <v>5.85</v>
      </c>
      <c r="L716" s="461"/>
      <c r="M716" s="461"/>
      <c r="N716" s="462">
        <f>ROUND(L716*K716,2)</f>
        <v>0</v>
      </c>
      <c r="O716" s="462"/>
      <c r="P716" s="462"/>
      <c r="Q716" s="462"/>
      <c r="R716" s="313" t="s">
        <v>1431</v>
      </c>
      <c r="S716" s="177"/>
      <c r="U716" s="249" t="s">
        <v>5</v>
      </c>
      <c r="V716" s="250" t="s">
        <v>37</v>
      </c>
      <c r="W716" s="251">
        <v>0</v>
      </c>
      <c r="X716" s="251">
        <f>W716*K716</f>
        <v>0</v>
      </c>
      <c r="Y716" s="251">
        <v>0</v>
      </c>
      <c r="Z716" s="251">
        <f>Y716*K716</f>
        <v>0</v>
      </c>
      <c r="AA716" s="251">
        <v>0</v>
      </c>
      <c r="AB716" s="252">
        <f>AA716*K716</f>
        <v>0</v>
      </c>
      <c r="AS716" s="164" t="s">
        <v>198</v>
      </c>
      <c r="AU716" s="164" t="s">
        <v>163</v>
      </c>
      <c r="AV716" s="164" t="s">
        <v>112</v>
      </c>
      <c r="AZ716" s="164" t="s">
        <v>162</v>
      </c>
      <c r="BF716" s="253">
        <f>IF(V716="základní",N716,0)</f>
        <v>0</v>
      </c>
      <c r="BG716" s="253">
        <f>IF(V716="snížená",N716,0)</f>
        <v>0</v>
      </c>
      <c r="BH716" s="253">
        <f>IF(V716="zákl. přenesená",N716,0)</f>
        <v>0</v>
      </c>
      <c r="BI716" s="253">
        <f>IF(V716="sníž. přenesená",N716,0)</f>
        <v>0</v>
      </c>
      <c r="BJ716" s="253">
        <f>IF(V716="nulová",N716,0)</f>
        <v>0</v>
      </c>
      <c r="BK716" s="164" t="s">
        <v>78</v>
      </c>
      <c r="BL716" s="253">
        <f>ROUND(L716*K716,2)</f>
        <v>0</v>
      </c>
      <c r="BM716" s="164" t="s">
        <v>198</v>
      </c>
      <c r="BN716" s="164" t="s">
        <v>1049</v>
      </c>
    </row>
    <row r="717" spans="2:66" s="259" customFormat="1" ht="16.5" customHeight="1" x14ac:dyDescent="0.35">
      <c r="B717" s="254"/>
      <c r="C717" s="412"/>
      <c r="D717" s="412"/>
      <c r="E717" s="256" t="s">
        <v>5</v>
      </c>
      <c r="F717" s="481" t="s">
        <v>1050</v>
      </c>
      <c r="G717" s="482"/>
      <c r="H717" s="482"/>
      <c r="I717" s="482"/>
      <c r="J717" s="412"/>
      <c r="K717" s="257">
        <v>5.85</v>
      </c>
      <c r="L717" s="255"/>
      <c r="M717" s="255"/>
      <c r="N717" s="303"/>
      <c r="O717" s="303"/>
      <c r="P717" s="303"/>
      <c r="Q717" s="303"/>
      <c r="R717" s="303"/>
      <c r="S717" s="258"/>
      <c r="U717" s="260"/>
      <c r="V717" s="303"/>
      <c r="W717" s="303"/>
      <c r="X717" s="303"/>
      <c r="Y717" s="303"/>
      <c r="Z717" s="303"/>
      <c r="AA717" s="303"/>
      <c r="AB717" s="261"/>
      <c r="AU717" s="262" t="s">
        <v>169</v>
      </c>
      <c r="AV717" s="262" t="s">
        <v>112</v>
      </c>
      <c r="AW717" s="259" t="s">
        <v>112</v>
      </c>
      <c r="AX717" s="259" t="s">
        <v>30</v>
      </c>
      <c r="AY717" s="259" t="s">
        <v>72</v>
      </c>
      <c r="AZ717" s="262" t="s">
        <v>162</v>
      </c>
    </row>
    <row r="718" spans="2:66" s="268" customFormat="1" ht="16.5" customHeight="1" x14ac:dyDescent="0.35">
      <c r="B718" s="263"/>
      <c r="C718" s="413"/>
      <c r="D718" s="413"/>
      <c r="E718" s="265" t="s">
        <v>5</v>
      </c>
      <c r="F718" s="479" t="s">
        <v>170</v>
      </c>
      <c r="G718" s="480"/>
      <c r="H718" s="480"/>
      <c r="I718" s="480"/>
      <c r="J718" s="413"/>
      <c r="K718" s="266">
        <v>5.85</v>
      </c>
      <c r="L718" s="264"/>
      <c r="M718" s="264"/>
      <c r="N718" s="304"/>
      <c r="O718" s="304"/>
      <c r="P718" s="304"/>
      <c r="Q718" s="304"/>
      <c r="R718" s="304"/>
      <c r="S718" s="267"/>
      <c r="U718" s="269"/>
      <c r="V718" s="304"/>
      <c r="W718" s="304"/>
      <c r="X718" s="304"/>
      <c r="Y718" s="304"/>
      <c r="Z718" s="304"/>
      <c r="AA718" s="304"/>
      <c r="AB718" s="270"/>
      <c r="AU718" s="271" t="s">
        <v>169</v>
      </c>
      <c r="AV718" s="271" t="s">
        <v>112</v>
      </c>
      <c r="AW718" s="268" t="s">
        <v>167</v>
      </c>
      <c r="AX718" s="268" t="s">
        <v>30</v>
      </c>
      <c r="AY718" s="268" t="s">
        <v>78</v>
      </c>
      <c r="AZ718" s="271" t="s">
        <v>162</v>
      </c>
    </row>
    <row r="719" spans="2:66" s="173" customFormat="1" ht="38.25" customHeight="1" x14ac:dyDescent="0.35">
      <c r="B719" s="174"/>
      <c r="C719" s="245">
        <f>C716+1</f>
        <v>259</v>
      </c>
      <c r="D719" s="245" t="s">
        <v>163</v>
      </c>
      <c r="E719" s="246" t="s">
        <v>1051</v>
      </c>
      <c r="F719" s="460" t="s">
        <v>1052</v>
      </c>
      <c r="G719" s="460"/>
      <c r="H719" s="460"/>
      <c r="I719" s="460"/>
      <c r="J719" s="247" t="s">
        <v>227</v>
      </c>
      <c r="K719" s="248">
        <v>4.6580000000000004</v>
      </c>
      <c r="L719" s="461"/>
      <c r="M719" s="461"/>
      <c r="N719" s="462">
        <f>ROUND(L719*K719,2)</f>
        <v>0</v>
      </c>
      <c r="O719" s="462"/>
      <c r="P719" s="462"/>
      <c r="Q719" s="462"/>
      <c r="R719" s="313" t="s">
        <v>1431</v>
      </c>
      <c r="S719" s="177"/>
      <c r="U719" s="249" t="s">
        <v>5</v>
      </c>
      <c r="V719" s="250" t="s">
        <v>37</v>
      </c>
      <c r="W719" s="251">
        <v>0</v>
      </c>
      <c r="X719" s="251">
        <f>W719*K719</f>
        <v>0</v>
      </c>
      <c r="Y719" s="251">
        <v>0</v>
      </c>
      <c r="Z719" s="251">
        <f>Y719*K719</f>
        <v>0</v>
      </c>
      <c r="AA719" s="251">
        <v>0</v>
      </c>
      <c r="AB719" s="252">
        <f>AA719*K719</f>
        <v>0</v>
      </c>
      <c r="AS719" s="164" t="s">
        <v>198</v>
      </c>
      <c r="AU719" s="164" t="s">
        <v>163</v>
      </c>
      <c r="AV719" s="164" t="s">
        <v>112</v>
      </c>
      <c r="AZ719" s="164" t="s">
        <v>162</v>
      </c>
      <c r="BF719" s="253">
        <f>IF(V719="základní",N719,0)</f>
        <v>0</v>
      </c>
      <c r="BG719" s="253">
        <f>IF(V719="snížená",N719,0)</f>
        <v>0</v>
      </c>
      <c r="BH719" s="253">
        <f>IF(V719="zákl. přenesená",N719,0)</f>
        <v>0</v>
      </c>
      <c r="BI719" s="253">
        <f>IF(V719="sníž. přenesená",N719,0)</f>
        <v>0</v>
      </c>
      <c r="BJ719" s="253">
        <f>IF(V719="nulová",N719,0)</f>
        <v>0</v>
      </c>
      <c r="BK719" s="164" t="s">
        <v>78</v>
      </c>
      <c r="BL719" s="253">
        <f>ROUND(L719*K719,2)</f>
        <v>0</v>
      </c>
      <c r="BM719" s="164" t="s">
        <v>198</v>
      </c>
      <c r="BN719" s="164" t="s">
        <v>1053</v>
      </c>
    </row>
    <row r="720" spans="2:66" s="259" customFormat="1" ht="16.5" customHeight="1" x14ac:dyDescent="0.35">
      <c r="B720" s="254"/>
      <c r="C720" s="412"/>
      <c r="D720" s="412"/>
      <c r="E720" s="256" t="s">
        <v>5</v>
      </c>
      <c r="F720" s="481" t="s">
        <v>1054</v>
      </c>
      <c r="G720" s="482"/>
      <c r="H720" s="482"/>
      <c r="I720" s="482"/>
      <c r="J720" s="412"/>
      <c r="K720" s="257">
        <v>4.6580000000000004</v>
      </c>
      <c r="L720" s="255"/>
      <c r="M720" s="255"/>
      <c r="N720" s="303"/>
      <c r="O720" s="303"/>
      <c r="P720" s="303"/>
      <c r="Q720" s="303"/>
      <c r="R720" s="303"/>
      <c r="S720" s="258"/>
      <c r="U720" s="260"/>
      <c r="V720" s="303"/>
      <c r="W720" s="303"/>
      <c r="X720" s="303"/>
      <c r="Y720" s="303"/>
      <c r="Z720" s="303"/>
      <c r="AA720" s="303"/>
      <c r="AB720" s="261"/>
      <c r="AU720" s="262" t="s">
        <v>169</v>
      </c>
      <c r="AV720" s="262" t="s">
        <v>112</v>
      </c>
      <c r="AW720" s="259" t="s">
        <v>112</v>
      </c>
      <c r="AX720" s="259" t="s">
        <v>30</v>
      </c>
      <c r="AY720" s="259" t="s">
        <v>72</v>
      </c>
      <c r="AZ720" s="262" t="s">
        <v>162</v>
      </c>
    </row>
    <row r="721" spans="2:66" s="268" customFormat="1" ht="16.5" customHeight="1" x14ac:dyDescent="0.35">
      <c r="B721" s="263"/>
      <c r="C721" s="413"/>
      <c r="D721" s="413"/>
      <c r="E721" s="265" t="s">
        <v>5</v>
      </c>
      <c r="F721" s="479" t="s">
        <v>170</v>
      </c>
      <c r="G721" s="480"/>
      <c r="H721" s="480"/>
      <c r="I721" s="480"/>
      <c r="J721" s="413"/>
      <c r="K721" s="266">
        <v>4.6580000000000004</v>
      </c>
      <c r="L721" s="264"/>
      <c r="M721" s="264"/>
      <c r="N721" s="304"/>
      <c r="O721" s="304"/>
      <c r="P721" s="304"/>
      <c r="Q721" s="304"/>
      <c r="R721" s="304"/>
      <c r="S721" s="267"/>
      <c r="U721" s="269"/>
      <c r="V721" s="304"/>
      <c r="W721" s="304"/>
      <c r="X721" s="304"/>
      <c r="Y721" s="304"/>
      <c r="Z721" s="304"/>
      <c r="AA721" s="304"/>
      <c r="AB721" s="270"/>
      <c r="AU721" s="271" t="s">
        <v>169</v>
      </c>
      <c r="AV721" s="271" t="s">
        <v>112</v>
      </c>
      <c r="AW721" s="268" t="s">
        <v>167</v>
      </c>
      <c r="AX721" s="268" t="s">
        <v>30</v>
      </c>
      <c r="AY721" s="268" t="s">
        <v>78</v>
      </c>
      <c r="AZ721" s="271" t="s">
        <v>162</v>
      </c>
    </row>
    <row r="722" spans="2:66" s="173" customFormat="1" ht="38.25" customHeight="1" x14ac:dyDescent="0.35">
      <c r="B722" s="174"/>
      <c r="C722" s="245">
        <f>C719+1</f>
        <v>260</v>
      </c>
      <c r="D722" s="245" t="s">
        <v>163</v>
      </c>
      <c r="E722" s="246" t="s">
        <v>1055</v>
      </c>
      <c r="F722" s="460" t="s">
        <v>1056</v>
      </c>
      <c r="G722" s="460"/>
      <c r="H722" s="460"/>
      <c r="I722" s="460"/>
      <c r="J722" s="247" t="s">
        <v>227</v>
      </c>
      <c r="K722" s="248">
        <v>7.9880000000000004</v>
      </c>
      <c r="L722" s="461"/>
      <c r="M722" s="461"/>
      <c r="N722" s="462">
        <f>ROUND(L722*K722,2)</f>
        <v>0</v>
      </c>
      <c r="O722" s="462"/>
      <c r="P722" s="462"/>
      <c r="Q722" s="462"/>
      <c r="R722" s="313" t="s">
        <v>1431</v>
      </c>
      <c r="S722" s="177"/>
      <c r="U722" s="249" t="s">
        <v>5</v>
      </c>
      <c r="V722" s="250" t="s">
        <v>37</v>
      </c>
      <c r="W722" s="251">
        <v>0</v>
      </c>
      <c r="X722" s="251">
        <f>W722*K722</f>
        <v>0</v>
      </c>
      <c r="Y722" s="251">
        <v>0</v>
      </c>
      <c r="Z722" s="251">
        <f>Y722*K722</f>
        <v>0</v>
      </c>
      <c r="AA722" s="251">
        <v>0</v>
      </c>
      <c r="AB722" s="252">
        <f>AA722*K722</f>
        <v>0</v>
      </c>
      <c r="AS722" s="164" t="s">
        <v>198</v>
      </c>
      <c r="AU722" s="164" t="s">
        <v>163</v>
      </c>
      <c r="AV722" s="164" t="s">
        <v>112</v>
      </c>
      <c r="AZ722" s="164" t="s">
        <v>162</v>
      </c>
      <c r="BF722" s="253">
        <f>IF(V722="základní",N722,0)</f>
        <v>0</v>
      </c>
      <c r="BG722" s="253">
        <f>IF(V722="snížená",N722,0)</f>
        <v>0</v>
      </c>
      <c r="BH722" s="253">
        <f>IF(V722="zákl. přenesená",N722,0)</f>
        <v>0</v>
      </c>
      <c r="BI722" s="253">
        <f>IF(V722="sníž. přenesená",N722,0)</f>
        <v>0</v>
      </c>
      <c r="BJ722" s="253">
        <f>IF(V722="nulová",N722,0)</f>
        <v>0</v>
      </c>
      <c r="BK722" s="164" t="s">
        <v>78</v>
      </c>
      <c r="BL722" s="253">
        <f>ROUND(L722*K722,2)</f>
        <v>0</v>
      </c>
      <c r="BM722" s="164" t="s">
        <v>198</v>
      </c>
      <c r="BN722" s="164" t="s">
        <v>1057</v>
      </c>
    </row>
    <row r="723" spans="2:66" s="259" customFormat="1" ht="16.5" customHeight="1" x14ac:dyDescent="0.35">
      <c r="B723" s="254"/>
      <c r="C723" s="412"/>
      <c r="D723" s="412"/>
      <c r="E723" s="256" t="s">
        <v>5</v>
      </c>
      <c r="F723" s="481" t="s">
        <v>1058</v>
      </c>
      <c r="G723" s="482"/>
      <c r="H723" s="482"/>
      <c r="I723" s="482"/>
      <c r="J723" s="412"/>
      <c r="K723" s="257">
        <v>7.9880000000000004</v>
      </c>
      <c r="L723" s="255"/>
      <c r="M723" s="255"/>
      <c r="N723" s="303"/>
      <c r="O723" s="303"/>
      <c r="P723" s="303"/>
      <c r="Q723" s="303"/>
      <c r="R723" s="303"/>
      <c r="S723" s="258"/>
      <c r="U723" s="260"/>
      <c r="V723" s="303"/>
      <c r="W723" s="303"/>
      <c r="X723" s="303"/>
      <c r="Y723" s="303"/>
      <c r="Z723" s="303"/>
      <c r="AA723" s="303"/>
      <c r="AB723" s="261"/>
      <c r="AU723" s="262" t="s">
        <v>169</v>
      </c>
      <c r="AV723" s="262" t="s">
        <v>112</v>
      </c>
      <c r="AW723" s="259" t="s">
        <v>112</v>
      </c>
      <c r="AX723" s="259" t="s">
        <v>30</v>
      </c>
      <c r="AY723" s="259" t="s">
        <v>72</v>
      </c>
      <c r="AZ723" s="262" t="s">
        <v>162</v>
      </c>
    </row>
    <row r="724" spans="2:66" s="268" customFormat="1" ht="16.5" customHeight="1" x14ac:dyDescent="0.35">
      <c r="B724" s="263"/>
      <c r="C724" s="413"/>
      <c r="D724" s="413"/>
      <c r="E724" s="265" t="s">
        <v>5</v>
      </c>
      <c r="F724" s="479" t="s">
        <v>170</v>
      </c>
      <c r="G724" s="480"/>
      <c r="H724" s="480"/>
      <c r="I724" s="480"/>
      <c r="J724" s="413"/>
      <c r="K724" s="266">
        <v>7.9880000000000004</v>
      </c>
      <c r="L724" s="264"/>
      <c r="M724" s="264"/>
      <c r="N724" s="304"/>
      <c r="O724" s="304"/>
      <c r="P724" s="304"/>
      <c r="Q724" s="304"/>
      <c r="R724" s="304"/>
      <c r="S724" s="267"/>
      <c r="U724" s="269"/>
      <c r="V724" s="304"/>
      <c r="W724" s="304"/>
      <c r="X724" s="304"/>
      <c r="Y724" s="304"/>
      <c r="Z724" s="304"/>
      <c r="AA724" s="304"/>
      <c r="AB724" s="270"/>
      <c r="AU724" s="271" t="s">
        <v>169</v>
      </c>
      <c r="AV724" s="271" t="s">
        <v>112</v>
      </c>
      <c r="AW724" s="268" t="s">
        <v>167</v>
      </c>
      <c r="AX724" s="268" t="s">
        <v>30</v>
      </c>
      <c r="AY724" s="268" t="s">
        <v>78</v>
      </c>
      <c r="AZ724" s="271" t="s">
        <v>162</v>
      </c>
    </row>
    <row r="725" spans="2:66" s="173" customFormat="1" ht="38.25" customHeight="1" x14ac:dyDescent="0.35">
      <c r="B725" s="174"/>
      <c r="C725" s="245">
        <f>C722+1</f>
        <v>261</v>
      </c>
      <c r="D725" s="245" t="s">
        <v>163</v>
      </c>
      <c r="E725" s="246" t="s">
        <v>1059</v>
      </c>
      <c r="F725" s="460" t="s">
        <v>1060</v>
      </c>
      <c r="G725" s="460"/>
      <c r="H725" s="460"/>
      <c r="I725" s="460"/>
      <c r="J725" s="247" t="s">
        <v>227</v>
      </c>
      <c r="K725" s="248">
        <v>8.6630000000000003</v>
      </c>
      <c r="L725" s="461"/>
      <c r="M725" s="461"/>
      <c r="N725" s="462">
        <f>ROUND(L725*K725,2)</f>
        <v>0</v>
      </c>
      <c r="O725" s="462"/>
      <c r="P725" s="462"/>
      <c r="Q725" s="462"/>
      <c r="R725" s="313" t="s">
        <v>1431</v>
      </c>
      <c r="S725" s="177"/>
      <c r="U725" s="249" t="s">
        <v>5</v>
      </c>
      <c r="V725" s="250" t="s">
        <v>37</v>
      </c>
      <c r="W725" s="251">
        <v>0</v>
      </c>
      <c r="X725" s="251">
        <f>W725*K725</f>
        <v>0</v>
      </c>
      <c r="Y725" s="251">
        <v>0</v>
      </c>
      <c r="Z725" s="251">
        <f>Y725*K725</f>
        <v>0</v>
      </c>
      <c r="AA725" s="251">
        <v>0</v>
      </c>
      <c r="AB725" s="252">
        <f>AA725*K725</f>
        <v>0</v>
      </c>
      <c r="AS725" s="164" t="s">
        <v>198</v>
      </c>
      <c r="AU725" s="164" t="s">
        <v>163</v>
      </c>
      <c r="AV725" s="164" t="s">
        <v>112</v>
      </c>
      <c r="AZ725" s="164" t="s">
        <v>162</v>
      </c>
      <c r="BF725" s="253">
        <f>IF(V725="základní",N725,0)</f>
        <v>0</v>
      </c>
      <c r="BG725" s="253">
        <f>IF(V725="snížená",N725,0)</f>
        <v>0</v>
      </c>
      <c r="BH725" s="253">
        <f>IF(V725="zákl. přenesená",N725,0)</f>
        <v>0</v>
      </c>
      <c r="BI725" s="253">
        <f>IF(V725="sníž. přenesená",N725,0)</f>
        <v>0</v>
      </c>
      <c r="BJ725" s="253">
        <f>IF(V725="nulová",N725,0)</f>
        <v>0</v>
      </c>
      <c r="BK725" s="164" t="s">
        <v>78</v>
      </c>
      <c r="BL725" s="253">
        <f>ROUND(L725*K725,2)</f>
        <v>0</v>
      </c>
      <c r="BM725" s="164" t="s">
        <v>198</v>
      </c>
      <c r="BN725" s="164" t="s">
        <v>1061</v>
      </c>
    </row>
    <row r="726" spans="2:66" s="259" customFormat="1" ht="16.5" customHeight="1" x14ac:dyDescent="0.35">
      <c r="B726" s="254"/>
      <c r="C726" s="412"/>
      <c r="D726" s="412"/>
      <c r="E726" s="256" t="s">
        <v>5</v>
      </c>
      <c r="F726" s="481" t="s">
        <v>1062</v>
      </c>
      <c r="G726" s="482"/>
      <c r="H726" s="482"/>
      <c r="I726" s="482"/>
      <c r="J726" s="412"/>
      <c r="K726" s="257">
        <v>8.6630000000000003</v>
      </c>
      <c r="L726" s="255"/>
      <c r="M726" s="255"/>
      <c r="N726" s="303"/>
      <c r="O726" s="303"/>
      <c r="P726" s="303"/>
      <c r="Q726" s="303"/>
      <c r="R726" s="303"/>
      <c r="S726" s="258"/>
      <c r="U726" s="260"/>
      <c r="V726" s="303"/>
      <c r="W726" s="303"/>
      <c r="X726" s="303"/>
      <c r="Y726" s="303"/>
      <c r="Z726" s="303"/>
      <c r="AA726" s="303"/>
      <c r="AB726" s="261"/>
      <c r="AU726" s="262" t="s">
        <v>169</v>
      </c>
      <c r="AV726" s="262" t="s">
        <v>112</v>
      </c>
      <c r="AW726" s="259" t="s">
        <v>112</v>
      </c>
      <c r="AX726" s="259" t="s">
        <v>30</v>
      </c>
      <c r="AY726" s="259" t="s">
        <v>72</v>
      </c>
      <c r="AZ726" s="262" t="s">
        <v>162</v>
      </c>
    </row>
    <row r="727" spans="2:66" s="268" customFormat="1" ht="16.5" customHeight="1" x14ac:dyDescent="0.35">
      <c r="B727" s="263"/>
      <c r="C727" s="413"/>
      <c r="D727" s="413"/>
      <c r="E727" s="265" t="s">
        <v>5</v>
      </c>
      <c r="F727" s="479" t="s">
        <v>170</v>
      </c>
      <c r="G727" s="480"/>
      <c r="H727" s="480"/>
      <c r="I727" s="480"/>
      <c r="J727" s="413"/>
      <c r="K727" s="266">
        <v>8.6630000000000003</v>
      </c>
      <c r="L727" s="264"/>
      <c r="M727" s="264"/>
      <c r="N727" s="304"/>
      <c r="O727" s="304"/>
      <c r="P727" s="304"/>
      <c r="Q727" s="304"/>
      <c r="R727" s="304"/>
      <c r="S727" s="267"/>
      <c r="U727" s="269"/>
      <c r="V727" s="304"/>
      <c r="W727" s="304"/>
      <c r="X727" s="304"/>
      <c r="Y727" s="304"/>
      <c r="Z727" s="304"/>
      <c r="AA727" s="304"/>
      <c r="AB727" s="270"/>
      <c r="AU727" s="271" t="s">
        <v>169</v>
      </c>
      <c r="AV727" s="271" t="s">
        <v>112</v>
      </c>
      <c r="AW727" s="268" t="s">
        <v>167</v>
      </c>
      <c r="AX727" s="268" t="s">
        <v>30</v>
      </c>
      <c r="AY727" s="268" t="s">
        <v>78</v>
      </c>
      <c r="AZ727" s="271" t="s">
        <v>162</v>
      </c>
    </row>
    <row r="728" spans="2:66" s="173" customFormat="1" ht="38.25" customHeight="1" x14ac:dyDescent="0.35">
      <c r="B728" s="174"/>
      <c r="C728" s="245">
        <f>C725+1</f>
        <v>262</v>
      </c>
      <c r="D728" s="245" t="s">
        <v>163</v>
      </c>
      <c r="E728" s="246" t="s">
        <v>1063</v>
      </c>
      <c r="F728" s="460" t="s">
        <v>1064</v>
      </c>
      <c r="G728" s="460"/>
      <c r="H728" s="460"/>
      <c r="I728" s="460"/>
      <c r="J728" s="247" t="s">
        <v>227</v>
      </c>
      <c r="K728" s="248">
        <v>3.206</v>
      </c>
      <c r="L728" s="461"/>
      <c r="M728" s="461"/>
      <c r="N728" s="462">
        <f>ROUND(L728*K728,2)</f>
        <v>0</v>
      </c>
      <c r="O728" s="462"/>
      <c r="P728" s="462"/>
      <c r="Q728" s="462"/>
      <c r="R728" s="313" t="s">
        <v>1431</v>
      </c>
      <c r="S728" s="177"/>
      <c r="U728" s="249" t="s">
        <v>5</v>
      </c>
      <c r="V728" s="250" t="s">
        <v>37</v>
      </c>
      <c r="W728" s="251">
        <v>0</v>
      </c>
      <c r="X728" s="251">
        <f>W728*K728</f>
        <v>0</v>
      </c>
      <c r="Y728" s="251">
        <v>0</v>
      </c>
      <c r="Z728" s="251">
        <f>Y728*K728</f>
        <v>0</v>
      </c>
      <c r="AA728" s="251">
        <v>0</v>
      </c>
      <c r="AB728" s="252">
        <f>AA728*K728</f>
        <v>0</v>
      </c>
      <c r="AS728" s="164" t="s">
        <v>198</v>
      </c>
      <c r="AU728" s="164" t="s">
        <v>163</v>
      </c>
      <c r="AV728" s="164" t="s">
        <v>112</v>
      </c>
      <c r="AZ728" s="164" t="s">
        <v>162</v>
      </c>
      <c r="BF728" s="253">
        <f>IF(V728="základní",N728,0)</f>
        <v>0</v>
      </c>
      <c r="BG728" s="253">
        <f>IF(V728="snížená",N728,0)</f>
        <v>0</v>
      </c>
      <c r="BH728" s="253">
        <f>IF(V728="zákl. přenesená",N728,0)</f>
        <v>0</v>
      </c>
      <c r="BI728" s="253">
        <f>IF(V728="sníž. přenesená",N728,0)</f>
        <v>0</v>
      </c>
      <c r="BJ728" s="253">
        <f>IF(V728="nulová",N728,0)</f>
        <v>0</v>
      </c>
      <c r="BK728" s="164" t="s">
        <v>78</v>
      </c>
      <c r="BL728" s="253">
        <f>ROUND(L728*K728,2)</f>
        <v>0</v>
      </c>
      <c r="BM728" s="164" t="s">
        <v>198</v>
      </c>
      <c r="BN728" s="164" t="s">
        <v>1065</v>
      </c>
    </row>
    <row r="729" spans="2:66" s="259" customFormat="1" ht="16.5" customHeight="1" x14ac:dyDescent="0.35">
      <c r="B729" s="254"/>
      <c r="C729" s="412"/>
      <c r="D729" s="412"/>
      <c r="E729" s="256" t="s">
        <v>5</v>
      </c>
      <c r="F729" s="481" t="s">
        <v>1066</v>
      </c>
      <c r="G729" s="482"/>
      <c r="H729" s="482"/>
      <c r="I729" s="482"/>
      <c r="J729" s="412"/>
      <c r="K729" s="257">
        <v>3.206</v>
      </c>
      <c r="L729" s="255"/>
      <c r="M729" s="255"/>
      <c r="N729" s="303"/>
      <c r="O729" s="303"/>
      <c r="P729" s="303"/>
      <c r="Q729" s="303"/>
      <c r="R729" s="303"/>
      <c r="S729" s="258"/>
      <c r="U729" s="260"/>
      <c r="V729" s="303"/>
      <c r="W729" s="303"/>
      <c r="X729" s="303"/>
      <c r="Y729" s="303"/>
      <c r="Z729" s="303"/>
      <c r="AA729" s="303"/>
      <c r="AB729" s="261"/>
      <c r="AU729" s="262" t="s">
        <v>169</v>
      </c>
      <c r="AV729" s="262" t="s">
        <v>112</v>
      </c>
      <c r="AW729" s="259" t="s">
        <v>112</v>
      </c>
      <c r="AX729" s="259" t="s">
        <v>30</v>
      </c>
      <c r="AY729" s="259" t="s">
        <v>72</v>
      </c>
      <c r="AZ729" s="262" t="s">
        <v>162</v>
      </c>
    </row>
    <row r="730" spans="2:66" s="268" customFormat="1" ht="16.5" customHeight="1" x14ac:dyDescent="0.35">
      <c r="B730" s="263"/>
      <c r="C730" s="413"/>
      <c r="D730" s="413"/>
      <c r="E730" s="265" t="s">
        <v>5</v>
      </c>
      <c r="F730" s="479" t="s">
        <v>170</v>
      </c>
      <c r="G730" s="480"/>
      <c r="H730" s="480"/>
      <c r="I730" s="480"/>
      <c r="J730" s="413"/>
      <c r="K730" s="266">
        <v>3.206</v>
      </c>
      <c r="L730" s="264"/>
      <c r="M730" s="264"/>
      <c r="N730" s="304"/>
      <c r="O730" s="304"/>
      <c r="P730" s="304"/>
      <c r="Q730" s="304"/>
      <c r="R730" s="304"/>
      <c r="S730" s="267"/>
      <c r="U730" s="269"/>
      <c r="V730" s="304"/>
      <c r="W730" s="304"/>
      <c r="X730" s="304"/>
      <c r="Y730" s="304"/>
      <c r="Z730" s="304"/>
      <c r="AA730" s="304"/>
      <c r="AB730" s="270"/>
      <c r="AU730" s="271" t="s">
        <v>169</v>
      </c>
      <c r="AV730" s="271" t="s">
        <v>112</v>
      </c>
      <c r="AW730" s="268" t="s">
        <v>167</v>
      </c>
      <c r="AX730" s="268" t="s">
        <v>30</v>
      </c>
      <c r="AY730" s="268" t="s">
        <v>78</v>
      </c>
      <c r="AZ730" s="271" t="s">
        <v>162</v>
      </c>
    </row>
    <row r="731" spans="2:66" s="173" customFormat="1" ht="38.25" customHeight="1" x14ac:dyDescent="0.35">
      <c r="B731" s="174"/>
      <c r="C731" s="245">
        <f>C728+1</f>
        <v>263</v>
      </c>
      <c r="D731" s="245" t="s">
        <v>163</v>
      </c>
      <c r="E731" s="246" t="s">
        <v>1067</v>
      </c>
      <c r="F731" s="460" t="s">
        <v>1068</v>
      </c>
      <c r="G731" s="460"/>
      <c r="H731" s="460"/>
      <c r="I731" s="460"/>
      <c r="J731" s="247" t="s">
        <v>227</v>
      </c>
      <c r="K731" s="248">
        <v>12.093999999999999</v>
      </c>
      <c r="L731" s="461"/>
      <c r="M731" s="461"/>
      <c r="N731" s="462">
        <f>ROUND(L731*K731,2)</f>
        <v>0</v>
      </c>
      <c r="O731" s="462"/>
      <c r="P731" s="462"/>
      <c r="Q731" s="462"/>
      <c r="R731" s="313" t="s">
        <v>1431</v>
      </c>
      <c r="S731" s="177"/>
      <c r="U731" s="249" t="s">
        <v>5</v>
      </c>
      <c r="V731" s="250" t="s">
        <v>37</v>
      </c>
      <c r="W731" s="251">
        <v>0</v>
      </c>
      <c r="X731" s="251">
        <f>W731*K731</f>
        <v>0</v>
      </c>
      <c r="Y731" s="251">
        <v>0</v>
      </c>
      <c r="Z731" s="251">
        <f>Y731*K731</f>
        <v>0</v>
      </c>
      <c r="AA731" s="251">
        <v>0</v>
      </c>
      <c r="AB731" s="252">
        <f>AA731*K731</f>
        <v>0</v>
      </c>
      <c r="AS731" s="164" t="s">
        <v>198</v>
      </c>
      <c r="AU731" s="164" t="s">
        <v>163</v>
      </c>
      <c r="AV731" s="164" t="s">
        <v>112</v>
      </c>
      <c r="AZ731" s="164" t="s">
        <v>162</v>
      </c>
      <c r="BF731" s="253">
        <f>IF(V731="základní",N731,0)</f>
        <v>0</v>
      </c>
      <c r="BG731" s="253">
        <f>IF(V731="snížená",N731,0)</f>
        <v>0</v>
      </c>
      <c r="BH731" s="253">
        <f>IF(V731="zákl. přenesená",N731,0)</f>
        <v>0</v>
      </c>
      <c r="BI731" s="253">
        <f>IF(V731="sníž. přenesená",N731,0)</f>
        <v>0</v>
      </c>
      <c r="BJ731" s="253">
        <f>IF(V731="nulová",N731,0)</f>
        <v>0</v>
      </c>
      <c r="BK731" s="164" t="s">
        <v>78</v>
      </c>
      <c r="BL731" s="253">
        <f>ROUND(L731*K731,2)</f>
        <v>0</v>
      </c>
      <c r="BM731" s="164" t="s">
        <v>198</v>
      </c>
      <c r="BN731" s="164" t="s">
        <v>1069</v>
      </c>
    </row>
    <row r="732" spans="2:66" s="259" customFormat="1" ht="16.5" customHeight="1" x14ac:dyDescent="0.35">
      <c r="B732" s="254"/>
      <c r="C732" s="412"/>
      <c r="D732" s="412"/>
      <c r="E732" s="256" t="s">
        <v>5</v>
      </c>
      <c r="F732" s="481" t="s">
        <v>1070</v>
      </c>
      <c r="G732" s="482"/>
      <c r="H732" s="482"/>
      <c r="I732" s="482"/>
      <c r="J732" s="412"/>
      <c r="K732" s="257">
        <v>12.093999999999999</v>
      </c>
      <c r="L732" s="255"/>
      <c r="M732" s="255"/>
      <c r="N732" s="303"/>
      <c r="O732" s="303"/>
      <c r="P732" s="303"/>
      <c r="Q732" s="303"/>
      <c r="R732" s="303"/>
      <c r="S732" s="258"/>
      <c r="U732" s="260"/>
      <c r="V732" s="303"/>
      <c r="W732" s="303"/>
      <c r="X732" s="303"/>
      <c r="Y732" s="303"/>
      <c r="Z732" s="303"/>
      <c r="AA732" s="303"/>
      <c r="AB732" s="261"/>
      <c r="AU732" s="262" t="s">
        <v>169</v>
      </c>
      <c r="AV732" s="262" t="s">
        <v>112</v>
      </c>
      <c r="AW732" s="259" t="s">
        <v>112</v>
      </c>
      <c r="AX732" s="259" t="s">
        <v>30</v>
      </c>
      <c r="AY732" s="259" t="s">
        <v>72</v>
      </c>
      <c r="AZ732" s="262" t="s">
        <v>162</v>
      </c>
    </row>
    <row r="733" spans="2:66" s="268" customFormat="1" ht="16.5" customHeight="1" x14ac:dyDescent="0.35">
      <c r="B733" s="263"/>
      <c r="C733" s="413"/>
      <c r="D733" s="413"/>
      <c r="E733" s="265" t="s">
        <v>5</v>
      </c>
      <c r="F733" s="479" t="s">
        <v>170</v>
      </c>
      <c r="G733" s="480"/>
      <c r="H733" s="480"/>
      <c r="I733" s="480"/>
      <c r="J733" s="413"/>
      <c r="K733" s="266">
        <v>12.093999999999999</v>
      </c>
      <c r="L733" s="264"/>
      <c r="M733" s="264"/>
      <c r="N733" s="304"/>
      <c r="O733" s="304"/>
      <c r="P733" s="304"/>
      <c r="Q733" s="304"/>
      <c r="R733" s="304"/>
      <c r="S733" s="267"/>
      <c r="U733" s="269"/>
      <c r="V733" s="304"/>
      <c r="W733" s="304"/>
      <c r="X733" s="304"/>
      <c r="Y733" s="304"/>
      <c r="Z733" s="304"/>
      <c r="AA733" s="304"/>
      <c r="AB733" s="270"/>
      <c r="AU733" s="271" t="s">
        <v>169</v>
      </c>
      <c r="AV733" s="271" t="s">
        <v>112</v>
      </c>
      <c r="AW733" s="268" t="s">
        <v>167</v>
      </c>
      <c r="AX733" s="268" t="s">
        <v>30</v>
      </c>
      <c r="AY733" s="268" t="s">
        <v>78</v>
      </c>
      <c r="AZ733" s="271" t="s">
        <v>162</v>
      </c>
    </row>
    <row r="734" spans="2:66" s="173" customFormat="1" ht="38.25" customHeight="1" x14ac:dyDescent="0.35">
      <c r="B734" s="174"/>
      <c r="C734" s="245">
        <f>C731+1</f>
        <v>264</v>
      </c>
      <c r="D734" s="245" t="s">
        <v>163</v>
      </c>
      <c r="E734" s="246" t="s">
        <v>1071</v>
      </c>
      <c r="F734" s="460" t="s">
        <v>1072</v>
      </c>
      <c r="G734" s="460"/>
      <c r="H734" s="460"/>
      <c r="I734" s="460"/>
      <c r="J734" s="247" t="s">
        <v>227</v>
      </c>
      <c r="K734" s="248">
        <v>10.238</v>
      </c>
      <c r="L734" s="461"/>
      <c r="M734" s="461"/>
      <c r="N734" s="462">
        <f>ROUND(L734*K734,2)</f>
        <v>0</v>
      </c>
      <c r="O734" s="462"/>
      <c r="P734" s="462"/>
      <c r="Q734" s="462"/>
      <c r="R734" s="313" t="s">
        <v>1431</v>
      </c>
      <c r="S734" s="177"/>
      <c r="U734" s="249" t="s">
        <v>5</v>
      </c>
      <c r="V734" s="250" t="s">
        <v>37</v>
      </c>
      <c r="W734" s="251">
        <v>0</v>
      </c>
      <c r="X734" s="251">
        <f>W734*K734</f>
        <v>0</v>
      </c>
      <c r="Y734" s="251">
        <v>0</v>
      </c>
      <c r="Z734" s="251">
        <f>Y734*K734</f>
        <v>0</v>
      </c>
      <c r="AA734" s="251">
        <v>0</v>
      </c>
      <c r="AB734" s="252">
        <f>AA734*K734</f>
        <v>0</v>
      </c>
      <c r="AS734" s="164" t="s">
        <v>198</v>
      </c>
      <c r="AU734" s="164" t="s">
        <v>163</v>
      </c>
      <c r="AV734" s="164" t="s">
        <v>112</v>
      </c>
      <c r="AZ734" s="164" t="s">
        <v>162</v>
      </c>
      <c r="BF734" s="253">
        <f>IF(V734="základní",N734,0)</f>
        <v>0</v>
      </c>
      <c r="BG734" s="253">
        <f>IF(V734="snížená",N734,0)</f>
        <v>0</v>
      </c>
      <c r="BH734" s="253">
        <f>IF(V734="zákl. přenesená",N734,0)</f>
        <v>0</v>
      </c>
      <c r="BI734" s="253">
        <f>IF(V734="sníž. přenesená",N734,0)</f>
        <v>0</v>
      </c>
      <c r="BJ734" s="253">
        <f>IF(V734="nulová",N734,0)</f>
        <v>0</v>
      </c>
      <c r="BK734" s="164" t="s">
        <v>78</v>
      </c>
      <c r="BL734" s="253">
        <f>ROUND(L734*K734,2)</f>
        <v>0</v>
      </c>
      <c r="BM734" s="164" t="s">
        <v>198</v>
      </c>
      <c r="BN734" s="164" t="s">
        <v>1073</v>
      </c>
    </row>
    <row r="735" spans="2:66" s="259" customFormat="1" ht="16.5" customHeight="1" x14ac:dyDescent="0.35">
      <c r="B735" s="254"/>
      <c r="C735" s="412"/>
      <c r="D735" s="412"/>
      <c r="E735" s="256" t="s">
        <v>5</v>
      </c>
      <c r="F735" s="481" t="s">
        <v>1074</v>
      </c>
      <c r="G735" s="482"/>
      <c r="H735" s="482"/>
      <c r="I735" s="482"/>
      <c r="J735" s="412"/>
      <c r="K735" s="257">
        <v>10.238</v>
      </c>
      <c r="L735" s="255"/>
      <c r="M735" s="255"/>
      <c r="N735" s="303"/>
      <c r="O735" s="303"/>
      <c r="P735" s="303"/>
      <c r="Q735" s="303"/>
      <c r="R735" s="303"/>
      <c r="S735" s="258"/>
      <c r="U735" s="260"/>
      <c r="V735" s="303"/>
      <c r="W735" s="303"/>
      <c r="X735" s="303"/>
      <c r="Y735" s="303"/>
      <c r="Z735" s="303"/>
      <c r="AA735" s="303"/>
      <c r="AB735" s="261"/>
      <c r="AU735" s="262" t="s">
        <v>169</v>
      </c>
      <c r="AV735" s="262" t="s">
        <v>112</v>
      </c>
      <c r="AW735" s="259" t="s">
        <v>112</v>
      </c>
      <c r="AX735" s="259" t="s">
        <v>30</v>
      </c>
      <c r="AY735" s="259" t="s">
        <v>72</v>
      </c>
      <c r="AZ735" s="262" t="s">
        <v>162</v>
      </c>
    </row>
    <row r="736" spans="2:66" s="268" customFormat="1" ht="16.5" customHeight="1" x14ac:dyDescent="0.35">
      <c r="B736" s="263"/>
      <c r="C736" s="413"/>
      <c r="D736" s="413"/>
      <c r="E736" s="265" t="s">
        <v>5</v>
      </c>
      <c r="F736" s="479" t="s">
        <v>170</v>
      </c>
      <c r="G736" s="480"/>
      <c r="H736" s="480"/>
      <c r="I736" s="480"/>
      <c r="J736" s="413"/>
      <c r="K736" s="266">
        <v>10.238</v>
      </c>
      <c r="L736" s="264"/>
      <c r="M736" s="264"/>
      <c r="N736" s="304"/>
      <c r="O736" s="304"/>
      <c r="P736" s="304"/>
      <c r="Q736" s="304"/>
      <c r="R736" s="304"/>
      <c r="S736" s="267"/>
      <c r="U736" s="269"/>
      <c r="V736" s="304"/>
      <c r="W736" s="304"/>
      <c r="X736" s="304"/>
      <c r="Y736" s="304"/>
      <c r="Z736" s="304"/>
      <c r="AA736" s="304"/>
      <c r="AB736" s="270"/>
      <c r="AU736" s="271" t="s">
        <v>169</v>
      </c>
      <c r="AV736" s="271" t="s">
        <v>112</v>
      </c>
      <c r="AW736" s="268" t="s">
        <v>167</v>
      </c>
      <c r="AX736" s="268" t="s">
        <v>30</v>
      </c>
      <c r="AY736" s="268" t="s">
        <v>78</v>
      </c>
      <c r="AZ736" s="271" t="s">
        <v>162</v>
      </c>
    </row>
    <row r="737" spans="2:66" s="173" customFormat="1" ht="38.25" customHeight="1" x14ac:dyDescent="0.35">
      <c r="B737" s="174"/>
      <c r="C737" s="245">
        <f>C734+1</f>
        <v>265</v>
      </c>
      <c r="D737" s="245" t="s">
        <v>163</v>
      </c>
      <c r="E737" s="246" t="s">
        <v>1075</v>
      </c>
      <c r="F737" s="460" t="s">
        <v>1076</v>
      </c>
      <c r="G737" s="460"/>
      <c r="H737" s="460"/>
      <c r="I737" s="460"/>
      <c r="J737" s="247" t="s">
        <v>227</v>
      </c>
      <c r="K737" s="248">
        <v>1.8</v>
      </c>
      <c r="L737" s="461"/>
      <c r="M737" s="461"/>
      <c r="N737" s="462">
        <f>ROUND(L737*K737,2)</f>
        <v>0</v>
      </c>
      <c r="O737" s="462"/>
      <c r="P737" s="462"/>
      <c r="Q737" s="462"/>
      <c r="R737" s="313" t="s">
        <v>1431</v>
      </c>
      <c r="S737" s="177"/>
      <c r="U737" s="249" t="s">
        <v>5</v>
      </c>
      <c r="V737" s="250" t="s">
        <v>37</v>
      </c>
      <c r="W737" s="251">
        <v>0</v>
      </c>
      <c r="X737" s="251">
        <f>W737*K737</f>
        <v>0</v>
      </c>
      <c r="Y737" s="251">
        <v>0</v>
      </c>
      <c r="Z737" s="251">
        <f>Y737*K737</f>
        <v>0</v>
      </c>
      <c r="AA737" s="251">
        <v>0</v>
      </c>
      <c r="AB737" s="252">
        <f>AA737*K737</f>
        <v>0</v>
      </c>
      <c r="AS737" s="164" t="s">
        <v>198</v>
      </c>
      <c r="AU737" s="164" t="s">
        <v>163</v>
      </c>
      <c r="AV737" s="164" t="s">
        <v>112</v>
      </c>
      <c r="AZ737" s="164" t="s">
        <v>162</v>
      </c>
      <c r="BF737" s="253">
        <f>IF(V737="základní",N737,0)</f>
        <v>0</v>
      </c>
      <c r="BG737" s="253">
        <f>IF(V737="snížená",N737,0)</f>
        <v>0</v>
      </c>
      <c r="BH737" s="253">
        <f>IF(V737="zákl. přenesená",N737,0)</f>
        <v>0</v>
      </c>
      <c r="BI737" s="253">
        <f>IF(V737="sníž. přenesená",N737,0)</f>
        <v>0</v>
      </c>
      <c r="BJ737" s="253">
        <f>IF(V737="nulová",N737,0)</f>
        <v>0</v>
      </c>
      <c r="BK737" s="164" t="s">
        <v>78</v>
      </c>
      <c r="BL737" s="253">
        <f>ROUND(L737*K737,2)</f>
        <v>0</v>
      </c>
      <c r="BM737" s="164" t="s">
        <v>198</v>
      </c>
      <c r="BN737" s="164" t="s">
        <v>1077</v>
      </c>
    </row>
    <row r="738" spans="2:66" s="259" customFormat="1" ht="16.5" customHeight="1" x14ac:dyDescent="0.35">
      <c r="B738" s="254"/>
      <c r="C738" s="412"/>
      <c r="D738" s="412"/>
      <c r="E738" s="256" t="s">
        <v>5</v>
      </c>
      <c r="F738" s="481" t="s">
        <v>1078</v>
      </c>
      <c r="G738" s="482"/>
      <c r="H738" s="482"/>
      <c r="I738" s="482"/>
      <c r="J738" s="412"/>
      <c r="K738" s="257">
        <v>1.8</v>
      </c>
      <c r="L738" s="255"/>
      <c r="M738" s="255"/>
      <c r="N738" s="303"/>
      <c r="O738" s="303"/>
      <c r="P738" s="303"/>
      <c r="Q738" s="303"/>
      <c r="R738" s="303"/>
      <c r="S738" s="258"/>
      <c r="U738" s="260"/>
      <c r="V738" s="303"/>
      <c r="W738" s="303"/>
      <c r="X738" s="303"/>
      <c r="Y738" s="303"/>
      <c r="Z738" s="303"/>
      <c r="AA738" s="303"/>
      <c r="AB738" s="261"/>
      <c r="AU738" s="262" t="s">
        <v>169</v>
      </c>
      <c r="AV738" s="262" t="s">
        <v>112</v>
      </c>
      <c r="AW738" s="259" t="s">
        <v>112</v>
      </c>
      <c r="AX738" s="259" t="s">
        <v>30</v>
      </c>
      <c r="AY738" s="259" t="s">
        <v>72</v>
      </c>
      <c r="AZ738" s="262" t="s">
        <v>162</v>
      </c>
    </row>
    <row r="739" spans="2:66" s="268" customFormat="1" ht="16.5" customHeight="1" x14ac:dyDescent="0.35">
      <c r="B739" s="263"/>
      <c r="C739" s="413"/>
      <c r="D739" s="413"/>
      <c r="E739" s="265" t="s">
        <v>5</v>
      </c>
      <c r="F739" s="479" t="s">
        <v>170</v>
      </c>
      <c r="G739" s="480"/>
      <c r="H739" s="480"/>
      <c r="I739" s="480"/>
      <c r="J739" s="413"/>
      <c r="K739" s="266">
        <v>1.8</v>
      </c>
      <c r="L739" s="264"/>
      <c r="M739" s="264"/>
      <c r="N739" s="304"/>
      <c r="O739" s="304"/>
      <c r="P739" s="304"/>
      <c r="Q739" s="304"/>
      <c r="R739" s="304"/>
      <c r="S739" s="267"/>
      <c r="U739" s="269"/>
      <c r="V739" s="304"/>
      <c r="W739" s="304"/>
      <c r="X739" s="304"/>
      <c r="Y739" s="304"/>
      <c r="Z739" s="304"/>
      <c r="AA739" s="304"/>
      <c r="AB739" s="270"/>
      <c r="AU739" s="271" t="s">
        <v>169</v>
      </c>
      <c r="AV739" s="271" t="s">
        <v>112</v>
      </c>
      <c r="AW739" s="268" t="s">
        <v>167</v>
      </c>
      <c r="AX739" s="268" t="s">
        <v>30</v>
      </c>
      <c r="AY739" s="268" t="s">
        <v>78</v>
      </c>
      <c r="AZ739" s="271" t="s">
        <v>162</v>
      </c>
    </row>
    <row r="740" spans="2:66" s="173" customFormat="1" ht="38.25" customHeight="1" x14ac:dyDescent="0.35">
      <c r="B740" s="174"/>
      <c r="C740" s="245">
        <f>C737+1</f>
        <v>266</v>
      </c>
      <c r="D740" s="245" t="s">
        <v>163</v>
      </c>
      <c r="E740" s="246" t="s">
        <v>1079</v>
      </c>
      <c r="F740" s="460" t="s">
        <v>1080</v>
      </c>
      <c r="G740" s="460"/>
      <c r="H740" s="460"/>
      <c r="I740" s="460"/>
      <c r="J740" s="247" t="s">
        <v>1081</v>
      </c>
      <c r="K740" s="248">
        <v>1</v>
      </c>
      <c r="L740" s="461"/>
      <c r="M740" s="461"/>
      <c r="N740" s="462">
        <f>ROUND(L740*K740,2)</f>
        <v>0</v>
      </c>
      <c r="O740" s="462"/>
      <c r="P740" s="462"/>
      <c r="Q740" s="462"/>
      <c r="R740" s="313" t="s">
        <v>1433</v>
      </c>
      <c r="S740" s="177"/>
      <c r="U740" s="249" t="s">
        <v>5</v>
      </c>
      <c r="V740" s="250" t="s">
        <v>37</v>
      </c>
      <c r="W740" s="251">
        <v>0</v>
      </c>
      <c r="X740" s="251">
        <f>W740*K740</f>
        <v>0</v>
      </c>
      <c r="Y740" s="251">
        <v>0</v>
      </c>
      <c r="Z740" s="251">
        <f>Y740*K740</f>
        <v>0</v>
      </c>
      <c r="AA740" s="251">
        <v>0</v>
      </c>
      <c r="AB740" s="252">
        <f>AA740*K740</f>
        <v>0</v>
      </c>
      <c r="AS740" s="164" t="s">
        <v>198</v>
      </c>
      <c r="AU740" s="164" t="s">
        <v>163</v>
      </c>
      <c r="AV740" s="164" t="s">
        <v>112</v>
      </c>
      <c r="AZ740" s="164" t="s">
        <v>162</v>
      </c>
      <c r="BF740" s="253">
        <f>IF(V740="základní",N740,0)</f>
        <v>0</v>
      </c>
      <c r="BG740" s="253">
        <f>IF(V740="snížená",N740,0)</f>
        <v>0</v>
      </c>
      <c r="BH740" s="253">
        <f>IF(V740="zákl. přenesená",N740,0)</f>
        <v>0</v>
      </c>
      <c r="BI740" s="253">
        <f>IF(V740="sníž. přenesená",N740,0)</f>
        <v>0</v>
      </c>
      <c r="BJ740" s="253">
        <f>IF(V740="nulová",N740,0)</f>
        <v>0</v>
      </c>
      <c r="BK740" s="164" t="s">
        <v>78</v>
      </c>
      <c r="BL740" s="253">
        <f>ROUND(L740*K740,2)</f>
        <v>0</v>
      </c>
      <c r="BM740" s="164" t="s">
        <v>198</v>
      </c>
      <c r="BN740" s="164" t="s">
        <v>1082</v>
      </c>
    </row>
    <row r="741" spans="2:66" s="259" customFormat="1" ht="16.5" customHeight="1" x14ac:dyDescent="0.35">
      <c r="B741" s="254"/>
      <c r="C741" s="412"/>
      <c r="D741" s="412"/>
      <c r="E741" s="256" t="s">
        <v>5</v>
      </c>
      <c r="F741" s="481" t="s">
        <v>78</v>
      </c>
      <c r="G741" s="482"/>
      <c r="H741" s="482"/>
      <c r="I741" s="482"/>
      <c r="J741" s="412"/>
      <c r="K741" s="257">
        <v>1</v>
      </c>
      <c r="L741" s="255"/>
      <c r="M741" s="255"/>
      <c r="N741" s="303"/>
      <c r="O741" s="303"/>
      <c r="P741" s="303"/>
      <c r="Q741" s="303"/>
      <c r="R741" s="303"/>
      <c r="S741" s="258"/>
      <c r="U741" s="260"/>
      <c r="V741" s="303"/>
      <c r="W741" s="303"/>
      <c r="X741" s="303"/>
      <c r="Y741" s="303"/>
      <c r="Z741" s="303"/>
      <c r="AA741" s="303"/>
      <c r="AB741" s="261"/>
      <c r="AU741" s="262" t="s">
        <v>169</v>
      </c>
      <c r="AV741" s="262" t="s">
        <v>112</v>
      </c>
      <c r="AW741" s="259" t="s">
        <v>112</v>
      </c>
      <c r="AX741" s="259" t="s">
        <v>30</v>
      </c>
      <c r="AY741" s="259" t="s">
        <v>72</v>
      </c>
      <c r="AZ741" s="262" t="s">
        <v>162</v>
      </c>
    </row>
    <row r="742" spans="2:66" s="268" customFormat="1" ht="16.5" customHeight="1" x14ac:dyDescent="0.35">
      <c r="B742" s="263"/>
      <c r="C742" s="413"/>
      <c r="D742" s="413"/>
      <c r="E742" s="265" t="s">
        <v>5</v>
      </c>
      <c r="F742" s="479" t="s">
        <v>170</v>
      </c>
      <c r="G742" s="480"/>
      <c r="H742" s="480"/>
      <c r="I742" s="480"/>
      <c r="J742" s="413"/>
      <c r="K742" s="266">
        <v>1</v>
      </c>
      <c r="L742" s="264"/>
      <c r="M742" s="264"/>
      <c r="N742" s="304"/>
      <c r="O742" s="304"/>
      <c r="P742" s="304"/>
      <c r="Q742" s="304"/>
      <c r="R742" s="304"/>
      <c r="S742" s="267"/>
      <c r="U742" s="269"/>
      <c r="V742" s="304"/>
      <c r="W742" s="304"/>
      <c r="X742" s="304"/>
      <c r="Y742" s="304"/>
      <c r="Z742" s="304"/>
      <c r="AA742" s="304"/>
      <c r="AB742" s="270"/>
      <c r="AU742" s="271" t="s">
        <v>169</v>
      </c>
      <c r="AV742" s="271" t="s">
        <v>112</v>
      </c>
      <c r="AW742" s="268" t="s">
        <v>167</v>
      </c>
      <c r="AX742" s="268" t="s">
        <v>30</v>
      </c>
      <c r="AY742" s="268" t="s">
        <v>78</v>
      </c>
      <c r="AZ742" s="271" t="s">
        <v>162</v>
      </c>
    </row>
    <row r="743" spans="2:66" s="173" customFormat="1" ht="38.25" customHeight="1" x14ac:dyDescent="0.35">
      <c r="B743" s="174"/>
      <c r="C743" s="245">
        <f>C740+1</f>
        <v>267</v>
      </c>
      <c r="D743" s="245" t="s">
        <v>163</v>
      </c>
      <c r="E743" s="246" t="s">
        <v>1083</v>
      </c>
      <c r="F743" s="460" t="s">
        <v>1084</v>
      </c>
      <c r="G743" s="460"/>
      <c r="H743" s="460"/>
      <c r="I743" s="460"/>
      <c r="J743" s="247" t="s">
        <v>1081</v>
      </c>
      <c r="K743" s="248">
        <v>1</v>
      </c>
      <c r="L743" s="461"/>
      <c r="M743" s="461"/>
      <c r="N743" s="462">
        <f>ROUND(L743*K743,2)</f>
        <v>0</v>
      </c>
      <c r="O743" s="462"/>
      <c r="P743" s="462"/>
      <c r="Q743" s="462"/>
      <c r="R743" s="313" t="s">
        <v>1433</v>
      </c>
      <c r="S743" s="177"/>
      <c r="U743" s="249" t="s">
        <v>5</v>
      </c>
      <c r="V743" s="250" t="s">
        <v>37</v>
      </c>
      <c r="W743" s="251">
        <v>0</v>
      </c>
      <c r="X743" s="251">
        <f>W743*K743</f>
        <v>0</v>
      </c>
      <c r="Y743" s="251">
        <v>0</v>
      </c>
      <c r="Z743" s="251">
        <f>Y743*K743</f>
        <v>0</v>
      </c>
      <c r="AA743" s="251">
        <v>0</v>
      </c>
      <c r="AB743" s="252">
        <f>AA743*K743</f>
        <v>0</v>
      </c>
      <c r="AS743" s="164" t="s">
        <v>198</v>
      </c>
      <c r="AU743" s="164" t="s">
        <v>163</v>
      </c>
      <c r="AV743" s="164" t="s">
        <v>112</v>
      </c>
      <c r="AZ743" s="164" t="s">
        <v>162</v>
      </c>
      <c r="BF743" s="253">
        <f>IF(V743="základní",N743,0)</f>
        <v>0</v>
      </c>
      <c r="BG743" s="253">
        <f>IF(V743="snížená",N743,0)</f>
        <v>0</v>
      </c>
      <c r="BH743" s="253">
        <f>IF(V743="zákl. přenesená",N743,0)</f>
        <v>0</v>
      </c>
      <c r="BI743" s="253">
        <f>IF(V743="sníž. přenesená",N743,0)</f>
        <v>0</v>
      </c>
      <c r="BJ743" s="253">
        <f>IF(V743="nulová",N743,0)</f>
        <v>0</v>
      </c>
      <c r="BK743" s="164" t="s">
        <v>78</v>
      </c>
      <c r="BL743" s="253">
        <f>ROUND(L743*K743,2)</f>
        <v>0</v>
      </c>
      <c r="BM743" s="164" t="s">
        <v>198</v>
      </c>
      <c r="BN743" s="164" t="s">
        <v>1085</v>
      </c>
    </row>
    <row r="744" spans="2:66" s="259" customFormat="1" ht="16.5" customHeight="1" x14ac:dyDescent="0.35">
      <c r="B744" s="254"/>
      <c r="C744" s="412"/>
      <c r="D744" s="412"/>
      <c r="E744" s="256" t="s">
        <v>5</v>
      </c>
      <c r="F744" s="481" t="s">
        <v>78</v>
      </c>
      <c r="G744" s="482"/>
      <c r="H744" s="482"/>
      <c r="I744" s="482"/>
      <c r="J744" s="412"/>
      <c r="K744" s="257">
        <v>1</v>
      </c>
      <c r="L744" s="255"/>
      <c r="M744" s="255"/>
      <c r="N744" s="303"/>
      <c r="O744" s="303"/>
      <c r="P744" s="303"/>
      <c r="Q744" s="303"/>
      <c r="R744" s="303"/>
      <c r="S744" s="258"/>
      <c r="U744" s="260"/>
      <c r="V744" s="303"/>
      <c r="W744" s="303"/>
      <c r="X744" s="303"/>
      <c r="Y744" s="303"/>
      <c r="Z744" s="303"/>
      <c r="AA744" s="303"/>
      <c r="AB744" s="261"/>
      <c r="AU744" s="262" t="s">
        <v>169</v>
      </c>
      <c r="AV744" s="262" t="s">
        <v>112</v>
      </c>
      <c r="AW744" s="259" t="s">
        <v>112</v>
      </c>
      <c r="AX744" s="259" t="s">
        <v>30</v>
      </c>
      <c r="AY744" s="259" t="s">
        <v>72</v>
      </c>
      <c r="AZ744" s="262" t="s">
        <v>162</v>
      </c>
    </row>
    <row r="745" spans="2:66" s="268" customFormat="1" ht="16.5" customHeight="1" x14ac:dyDescent="0.35">
      <c r="B745" s="263"/>
      <c r="C745" s="413"/>
      <c r="D745" s="413"/>
      <c r="E745" s="265" t="s">
        <v>5</v>
      </c>
      <c r="F745" s="479" t="s">
        <v>170</v>
      </c>
      <c r="G745" s="480"/>
      <c r="H745" s="480"/>
      <c r="I745" s="480"/>
      <c r="J745" s="413"/>
      <c r="K745" s="266">
        <v>1</v>
      </c>
      <c r="L745" s="264"/>
      <c r="M745" s="264"/>
      <c r="N745" s="304"/>
      <c r="O745" s="304"/>
      <c r="P745" s="304"/>
      <c r="Q745" s="304"/>
      <c r="R745" s="304"/>
      <c r="S745" s="267"/>
      <c r="U745" s="269"/>
      <c r="V745" s="304"/>
      <c r="W745" s="304"/>
      <c r="X745" s="304"/>
      <c r="Y745" s="304"/>
      <c r="Z745" s="304"/>
      <c r="AA745" s="304"/>
      <c r="AB745" s="270"/>
      <c r="AU745" s="271" t="s">
        <v>169</v>
      </c>
      <c r="AV745" s="271" t="s">
        <v>112</v>
      </c>
      <c r="AW745" s="268" t="s">
        <v>167</v>
      </c>
      <c r="AX745" s="268" t="s">
        <v>30</v>
      </c>
      <c r="AY745" s="268" t="s">
        <v>78</v>
      </c>
      <c r="AZ745" s="271" t="s">
        <v>162</v>
      </c>
    </row>
    <row r="746" spans="2:66" s="173" customFormat="1" ht="38.25" customHeight="1" x14ac:dyDescent="0.35">
      <c r="B746" s="174"/>
      <c r="C746" s="245">
        <f>C743+1</f>
        <v>268</v>
      </c>
      <c r="D746" s="245" t="s">
        <v>163</v>
      </c>
      <c r="E746" s="246" t="s">
        <v>1086</v>
      </c>
      <c r="F746" s="460" t="s">
        <v>1087</v>
      </c>
      <c r="G746" s="460"/>
      <c r="H746" s="460"/>
      <c r="I746" s="460"/>
      <c r="J746" s="247" t="s">
        <v>1081</v>
      </c>
      <c r="K746" s="248">
        <v>1</v>
      </c>
      <c r="L746" s="461"/>
      <c r="M746" s="461"/>
      <c r="N746" s="462">
        <f>ROUND(L746*K746,2)</f>
        <v>0</v>
      </c>
      <c r="O746" s="462"/>
      <c r="P746" s="462"/>
      <c r="Q746" s="462"/>
      <c r="R746" s="313" t="s">
        <v>1433</v>
      </c>
      <c r="S746" s="177"/>
      <c r="U746" s="249" t="s">
        <v>5</v>
      </c>
      <c r="V746" s="250" t="s">
        <v>37</v>
      </c>
      <c r="W746" s="251">
        <v>0</v>
      </c>
      <c r="X746" s="251">
        <f>W746*K746</f>
        <v>0</v>
      </c>
      <c r="Y746" s="251">
        <v>0</v>
      </c>
      <c r="Z746" s="251">
        <f>Y746*K746</f>
        <v>0</v>
      </c>
      <c r="AA746" s="251">
        <v>0</v>
      </c>
      <c r="AB746" s="252">
        <f>AA746*K746</f>
        <v>0</v>
      </c>
      <c r="AS746" s="164" t="s">
        <v>198</v>
      </c>
      <c r="AU746" s="164" t="s">
        <v>163</v>
      </c>
      <c r="AV746" s="164" t="s">
        <v>112</v>
      </c>
      <c r="AZ746" s="164" t="s">
        <v>162</v>
      </c>
      <c r="BF746" s="253">
        <f>IF(V746="základní",N746,0)</f>
        <v>0</v>
      </c>
      <c r="BG746" s="253">
        <f>IF(V746="snížená",N746,0)</f>
        <v>0</v>
      </c>
      <c r="BH746" s="253">
        <f>IF(V746="zákl. přenesená",N746,0)</f>
        <v>0</v>
      </c>
      <c r="BI746" s="253">
        <f>IF(V746="sníž. přenesená",N746,0)</f>
        <v>0</v>
      </c>
      <c r="BJ746" s="253">
        <f>IF(V746="nulová",N746,0)</f>
        <v>0</v>
      </c>
      <c r="BK746" s="164" t="s">
        <v>78</v>
      </c>
      <c r="BL746" s="253">
        <f>ROUND(L746*K746,2)</f>
        <v>0</v>
      </c>
      <c r="BM746" s="164" t="s">
        <v>198</v>
      </c>
      <c r="BN746" s="164" t="s">
        <v>1088</v>
      </c>
    </row>
    <row r="747" spans="2:66" s="259" customFormat="1" ht="16.5" customHeight="1" x14ac:dyDescent="0.35">
      <c r="B747" s="254"/>
      <c r="C747" s="412"/>
      <c r="D747" s="412"/>
      <c r="E747" s="256" t="s">
        <v>5</v>
      </c>
      <c r="F747" s="481" t="s">
        <v>78</v>
      </c>
      <c r="G747" s="482"/>
      <c r="H747" s="482"/>
      <c r="I747" s="482"/>
      <c r="J747" s="412"/>
      <c r="K747" s="257">
        <v>1</v>
      </c>
      <c r="L747" s="255"/>
      <c r="M747" s="255"/>
      <c r="N747" s="303"/>
      <c r="O747" s="303"/>
      <c r="P747" s="303"/>
      <c r="Q747" s="303"/>
      <c r="R747" s="303"/>
      <c r="S747" s="258"/>
      <c r="U747" s="260"/>
      <c r="V747" s="303"/>
      <c r="W747" s="303"/>
      <c r="X747" s="303"/>
      <c r="Y747" s="303"/>
      <c r="Z747" s="303"/>
      <c r="AA747" s="303"/>
      <c r="AB747" s="261"/>
      <c r="AU747" s="262" t="s">
        <v>169</v>
      </c>
      <c r="AV747" s="262" t="s">
        <v>112</v>
      </c>
      <c r="AW747" s="259" t="s">
        <v>112</v>
      </c>
      <c r="AX747" s="259" t="s">
        <v>30</v>
      </c>
      <c r="AY747" s="259" t="s">
        <v>72</v>
      </c>
      <c r="AZ747" s="262" t="s">
        <v>162</v>
      </c>
    </row>
    <row r="748" spans="2:66" s="268" customFormat="1" ht="16.5" customHeight="1" x14ac:dyDescent="0.35">
      <c r="B748" s="263"/>
      <c r="C748" s="413"/>
      <c r="D748" s="413"/>
      <c r="E748" s="265" t="s">
        <v>5</v>
      </c>
      <c r="F748" s="479" t="s">
        <v>170</v>
      </c>
      <c r="G748" s="480"/>
      <c r="H748" s="480"/>
      <c r="I748" s="480"/>
      <c r="J748" s="413"/>
      <c r="K748" s="266">
        <v>1</v>
      </c>
      <c r="L748" s="264"/>
      <c r="M748" s="264"/>
      <c r="N748" s="304"/>
      <c r="O748" s="304"/>
      <c r="P748" s="304"/>
      <c r="Q748" s="304"/>
      <c r="R748" s="304"/>
      <c r="S748" s="267"/>
      <c r="U748" s="269"/>
      <c r="V748" s="304"/>
      <c r="W748" s="304"/>
      <c r="X748" s="304"/>
      <c r="Y748" s="304"/>
      <c r="Z748" s="304"/>
      <c r="AA748" s="304"/>
      <c r="AB748" s="270"/>
      <c r="AU748" s="271" t="s">
        <v>169</v>
      </c>
      <c r="AV748" s="271" t="s">
        <v>112</v>
      </c>
      <c r="AW748" s="268" t="s">
        <v>167</v>
      </c>
      <c r="AX748" s="268" t="s">
        <v>30</v>
      </c>
      <c r="AY748" s="268" t="s">
        <v>78</v>
      </c>
      <c r="AZ748" s="271" t="s">
        <v>162</v>
      </c>
    </row>
    <row r="749" spans="2:66" s="173" customFormat="1" ht="51" customHeight="1" x14ac:dyDescent="0.35">
      <c r="B749" s="174"/>
      <c r="C749" s="245">
        <f>C746+1</f>
        <v>269</v>
      </c>
      <c r="D749" s="245" t="s">
        <v>163</v>
      </c>
      <c r="E749" s="246" t="s">
        <v>1089</v>
      </c>
      <c r="F749" s="460" t="s">
        <v>1090</v>
      </c>
      <c r="G749" s="460"/>
      <c r="H749" s="460"/>
      <c r="I749" s="460"/>
      <c r="J749" s="247" t="s">
        <v>1081</v>
      </c>
      <c r="K749" s="248">
        <v>1</v>
      </c>
      <c r="L749" s="461"/>
      <c r="M749" s="461"/>
      <c r="N749" s="462">
        <f>ROUND(L749*K749,2)</f>
        <v>0</v>
      </c>
      <c r="O749" s="462"/>
      <c r="P749" s="462"/>
      <c r="Q749" s="462"/>
      <c r="R749" s="312" t="s">
        <v>1434</v>
      </c>
      <c r="S749" s="177"/>
      <c r="U749" s="249" t="s">
        <v>5</v>
      </c>
      <c r="V749" s="250" t="s">
        <v>37</v>
      </c>
      <c r="W749" s="251">
        <v>0</v>
      </c>
      <c r="X749" s="251">
        <f>W749*K749</f>
        <v>0</v>
      </c>
      <c r="Y749" s="251">
        <v>0</v>
      </c>
      <c r="Z749" s="251">
        <f>Y749*K749</f>
        <v>0</v>
      </c>
      <c r="AA749" s="251">
        <v>0</v>
      </c>
      <c r="AB749" s="252">
        <f>AA749*K749</f>
        <v>0</v>
      </c>
      <c r="AS749" s="164" t="s">
        <v>198</v>
      </c>
      <c r="AU749" s="164" t="s">
        <v>163</v>
      </c>
      <c r="AV749" s="164" t="s">
        <v>112</v>
      </c>
      <c r="AZ749" s="164" t="s">
        <v>162</v>
      </c>
      <c r="BF749" s="253">
        <f>IF(V749="základní",N749,0)</f>
        <v>0</v>
      </c>
      <c r="BG749" s="253">
        <f>IF(V749="snížená",N749,0)</f>
        <v>0</v>
      </c>
      <c r="BH749" s="253">
        <f>IF(V749="zákl. přenesená",N749,0)</f>
        <v>0</v>
      </c>
      <c r="BI749" s="253">
        <f>IF(V749="sníž. přenesená",N749,0)</f>
        <v>0</v>
      </c>
      <c r="BJ749" s="253">
        <f>IF(V749="nulová",N749,0)</f>
        <v>0</v>
      </c>
      <c r="BK749" s="164" t="s">
        <v>78</v>
      </c>
      <c r="BL749" s="253">
        <f>ROUND(L749*K749,2)</f>
        <v>0</v>
      </c>
      <c r="BM749" s="164" t="s">
        <v>198</v>
      </c>
      <c r="BN749" s="164" t="s">
        <v>1091</v>
      </c>
    </row>
    <row r="750" spans="2:66" s="259" customFormat="1" ht="16.5" customHeight="1" x14ac:dyDescent="0.35">
      <c r="B750" s="254"/>
      <c r="C750" s="412"/>
      <c r="D750" s="412"/>
      <c r="E750" s="256" t="s">
        <v>5</v>
      </c>
      <c r="F750" s="481" t="s">
        <v>78</v>
      </c>
      <c r="G750" s="482"/>
      <c r="H750" s="482"/>
      <c r="I750" s="482"/>
      <c r="J750" s="412"/>
      <c r="K750" s="257">
        <v>1</v>
      </c>
      <c r="L750" s="255"/>
      <c r="M750" s="255"/>
      <c r="N750" s="303"/>
      <c r="O750" s="303"/>
      <c r="P750" s="303"/>
      <c r="Q750" s="303"/>
      <c r="R750" s="303"/>
      <c r="S750" s="258"/>
      <c r="U750" s="260"/>
      <c r="V750" s="303"/>
      <c r="W750" s="303"/>
      <c r="X750" s="303"/>
      <c r="Y750" s="303"/>
      <c r="Z750" s="303"/>
      <c r="AA750" s="303"/>
      <c r="AB750" s="261"/>
      <c r="AU750" s="262" t="s">
        <v>169</v>
      </c>
      <c r="AV750" s="262" t="s">
        <v>112</v>
      </c>
      <c r="AW750" s="259" t="s">
        <v>112</v>
      </c>
      <c r="AX750" s="259" t="s">
        <v>30</v>
      </c>
      <c r="AY750" s="259" t="s">
        <v>72</v>
      </c>
      <c r="AZ750" s="262" t="s">
        <v>162</v>
      </c>
    </row>
    <row r="751" spans="2:66" s="268" customFormat="1" ht="16.5" customHeight="1" x14ac:dyDescent="0.35">
      <c r="B751" s="263"/>
      <c r="C751" s="413"/>
      <c r="D751" s="413"/>
      <c r="E751" s="265" t="s">
        <v>5</v>
      </c>
      <c r="F751" s="479" t="s">
        <v>170</v>
      </c>
      <c r="G751" s="480"/>
      <c r="H751" s="480"/>
      <c r="I751" s="480"/>
      <c r="J751" s="413"/>
      <c r="K751" s="266">
        <v>1</v>
      </c>
      <c r="L751" s="264"/>
      <c r="M751" s="264"/>
      <c r="N751" s="304"/>
      <c r="O751" s="304"/>
      <c r="P751" s="304"/>
      <c r="Q751" s="304"/>
      <c r="R751" s="304"/>
      <c r="S751" s="267"/>
      <c r="U751" s="269"/>
      <c r="V751" s="304"/>
      <c r="W751" s="304"/>
      <c r="X751" s="304"/>
      <c r="Y751" s="304"/>
      <c r="Z751" s="304"/>
      <c r="AA751" s="304"/>
      <c r="AB751" s="270"/>
      <c r="AU751" s="271" t="s">
        <v>169</v>
      </c>
      <c r="AV751" s="271" t="s">
        <v>112</v>
      </c>
      <c r="AW751" s="268" t="s">
        <v>167</v>
      </c>
      <c r="AX751" s="268" t="s">
        <v>30</v>
      </c>
      <c r="AY751" s="268" t="s">
        <v>78</v>
      </c>
      <c r="AZ751" s="271" t="s">
        <v>162</v>
      </c>
    </row>
    <row r="752" spans="2:66" s="173" customFormat="1" ht="38.25" customHeight="1" x14ac:dyDescent="0.35">
      <c r="B752" s="174"/>
      <c r="C752" s="245">
        <f>C749+1</f>
        <v>270</v>
      </c>
      <c r="D752" s="245" t="s">
        <v>163</v>
      </c>
      <c r="E752" s="246" t="s">
        <v>1092</v>
      </c>
      <c r="F752" s="460" t="s">
        <v>1093</v>
      </c>
      <c r="G752" s="460"/>
      <c r="H752" s="460"/>
      <c r="I752" s="460"/>
      <c r="J752" s="247" t="s">
        <v>1081</v>
      </c>
      <c r="K752" s="248">
        <v>1</v>
      </c>
      <c r="L752" s="461"/>
      <c r="M752" s="461"/>
      <c r="N752" s="462">
        <f>ROUND(L752*K752,2)</f>
        <v>0</v>
      </c>
      <c r="O752" s="462"/>
      <c r="P752" s="462"/>
      <c r="Q752" s="462"/>
      <c r="R752" s="313" t="s">
        <v>1435</v>
      </c>
      <c r="S752" s="177"/>
      <c r="U752" s="249" t="s">
        <v>5</v>
      </c>
      <c r="V752" s="250" t="s">
        <v>37</v>
      </c>
      <c r="W752" s="251">
        <v>0</v>
      </c>
      <c r="X752" s="251">
        <f>W752*K752</f>
        <v>0</v>
      </c>
      <c r="Y752" s="251">
        <v>0</v>
      </c>
      <c r="Z752" s="251">
        <f>Y752*K752</f>
        <v>0</v>
      </c>
      <c r="AA752" s="251">
        <v>0</v>
      </c>
      <c r="AB752" s="252">
        <f>AA752*K752</f>
        <v>0</v>
      </c>
      <c r="AS752" s="164" t="s">
        <v>198</v>
      </c>
      <c r="AU752" s="164" t="s">
        <v>163</v>
      </c>
      <c r="AV752" s="164" t="s">
        <v>112</v>
      </c>
      <c r="AZ752" s="164" t="s">
        <v>162</v>
      </c>
      <c r="BF752" s="253">
        <f>IF(V752="základní",N752,0)</f>
        <v>0</v>
      </c>
      <c r="BG752" s="253">
        <f>IF(V752="snížená",N752,0)</f>
        <v>0</v>
      </c>
      <c r="BH752" s="253">
        <f>IF(V752="zákl. přenesená",N752,0)</f>
        <v>0</v>
      </c>
      <c r="BI752" s="253">
        <f>IF(V752="sníž. přenesená",N752,0)</f>
        <v>0</v>
      </c>
      <c r="BJ752" s="253">
        <f>IF(V752="nulová",N752,0)</f>
        <v>0</v>
      </c>
      <c r="BK752" s="164" t="s">
        <v>78</v>
      </c>
      <c r="BL752" s="253">
        <f>ROUND(L752*K752,2)</f>
        <v>0</v>
      </c>
      <c r="BM752" s="164" t="s">
        <v>198</v>
      </c>
      <c r="BN752" s="164" t="s">
        <v>1094</v>
      </c>
    </row>
    <row r="753" spans="2:66" s="259" customFormat="1" ht="16.5" customHeight="1" x14ac:dyDescent="0.35">
      <c r="B753" s="254"/>
      <c r="C753" s="412"/>
      <c r="D753" s="412"/>
      <c r="E753" s="256" t="s">
        <v>5</v>
      </c>
      <c r="F753" s="481" t="s">
        <v>78</v>
      </c>
      <c r="G753" s="482"/>
      <c r="H753" s="482"/>
      <c r="I753" s="482"/>
      <c r="J753" s="412"/>
      <c r="K753" s="257">
        <v>1</v>
      </c>
      <c r="L753" s="255"/>
      <c r="M753" s="255"/>
      <c r="N753" s="303"/>
      <c r="O753" s="303"/>
      <c r="P753" s="303"/>
      <c r="Q753" s="303"/>
      <c r="R753" s="303"/>
      <c r="S753" s="258"/>
      <c r="U753" s="260"/>
      <c r="V753" s="303"/>
      <c r="W753" s="303"/>
      <c r="X753" s="303"/>
      <c r="Y753" s="303"/>
      <c r="Z753" s="303"/>
      <c r="AA753" s="303"/>
      <c r="AB753" s="261"/>
      <c r="AU753" s="262" t="s">
        <v>169</v>
      </c>
      <c r="AV753" s="262" t="s">
        <v>112</v>
      </c>
      <c r="AW753" s="259" t="s">
        <v>112</v>
      </c>
      <c r="AX753" s="259" t="s">
        <v>30</v>
      </c>
      <c r="AY753" s="259" t="s">
        <v>72</v>
      </c>
      <c r="AZ753" s="262" t="s">
        <v>162</v>
      </c>
    </row>
    <row r="754" spans="2:66" s="268" customFormat="1" ht="16.5" customHeight="1" x14ac:dyDescent="0.35">
      <c r="B754" s="263"/>
      <c r="C754" s="413"/>
      <c r="D754" s="413"/>
      <c r="E754" s="265" t="s">
        <v>5</v>
      </c>
      <c r="F754" s="479" t="s">
        <v>170</v>
      </c>
      <c r="G754" s="480"/>
      <c r="H754" s="480"/>
      <c r="I754" s="480"/>
      <c r="J754" s="413"/>
      <c r="K754" s="266">
        <v>1</v>
      </c>
      <c r="L754" s="264"/>
      <c r="M754" s="264"/>
      <c r="N754" s="304"/>
      <c r="O754" s="304"/>
      <c r="P754" s="304"/>
      <c r="Q754" s="304"/>
      <c r="R754" s="304"/>
      <c r="S754" s="267"/>
      <c r="U754" s="269"/>
      <c r="V754" s="304"/>
      <c r="W754" s="304"/>
      <c r="X754" s="304"/>
      <c r="Y754" s="304"/>
      <c r="Z754" s="304"/>
      <c r="AA754" s="304"/>
      <c r="AB754" s="270"/>
      <c r="AU754" s="271" t="s">
        <v>169</v>
      </c>
      <c r="AV754" s="271" t="s">
        <v>112</v>
      </c>
      <c r="AW754" s="268" t="s">
        <v>167</v>
      </c>
      <c r="AX754" s="268" t="s">
        <v>30</v>
      </c>
      <c r="AY754" s="268" t="s">
        <v>78</v>
      </c>
      <c r="AZ754" s="271" t="s">
        <v>162</v>
      </c>
    </row>
    <row r="755" spans="2:66" s="173" customFormat="1" ht="38.25" customHeight="1" x14ac:dyDescent="0.35">
      <c r="B755" s="174"/>
      <c r="C755" s="245">
        <f>C752+1</f>
        <v>271</v>
      </c>
      <c r="D755" s="245" t="s">
        <v>163</v>
      </c>
      <c r="E755" s="246" t="s">
        <v>1095</v>
      </c>
      <c r="F755" s="460" t="s">
        <v>1096</v>
      </c>
      <c r="G755" s="460"/>
      <c r="H755" s="460"/>
      <c r="I755" s="460"/>
      <c r="J755" s="247" t="s">
        <v>1081</v>
      </c>
      <c r="K755" s="248">
        <v>1</v>
      </c>
      <c r="L755" s="461"/>
      <c r="M755" s="461"/>
      <c r="N755" s="462">
        <f>ROUND(L755*K755,2)</f>
        <v>0</v>
      </c>
      <c r="O755" s="462"/>
      <c r="P755" s="462"/>
      <c r="Q755" s="462"/>
      <c r="R755" s="313" t="s">
        <v>1435</v>
      </c>
      <c r="S755" s="177"/>
      <c r="U755" s="249" t="s">
        <v>5</v>
      </c>
      <c r="V755" s="250" t="s">
        <v>37</v>
      </c>
      <c r="W755" s="251">
        <v>0</v>
      </c>
      <c r="X755" s="251">
        <f>W755*K755</f>
        <v>0</v>
      </c>
      <c r="Y755" s="251">
        <v>0</v>
      </c>
      <c r="Z755" s="251">
        <f>Y755*K755</f>
        <v>0</v>
      </c>
      <c r="AA755" s="251">
        <v>0</v>
      </c>
      <c r="AB755" s="252">
        <f>AA755*K755</f>
        <v>0</v>
      </c>
      <c r="AS755" s="164" t="s">
        <v>198</v>
      </c>
      <c r="AU755" s="164" t="s">
        <v>163</v>
      </c>
      <c r="AV755" s="164" t="s">
        <v>112</v>
      </c>
      <c r="AZ755" s="164" t="s">
        <v>162</v>
      </c>
      <c r="BF755" s="253">
        <f>IF(V755="základní",N755,0)</f>
        <v>0</v>
      </c>
      <c r="BG755" s="253">
        <f>IF(V755="snížená",N755,0)</f>
        <v>0</v>
      </c>
      <c r="BH755" s="253">
        <f>IF(V755="zákl. přenesená",N755,0)</f>
        <v>0</v>
      </c>
      <c r="BI755" s="253">
        <f>IF(V755="sníž. přenesená",N755,0)</f>
        <v>0</v>
      </c>
      <c r="BJ755" s="253">
        <f>IF(V755="nulová",N755,0)</f>
        <v>0</v>
      </c>
      <c r="BK755" s="164" t="s">
        <v>78</v>
      </c>
      <c r="BL755" s="253">
        <f>ROUND(L755*K755,2)</f>
        <v>0</v>
      </c>
      <c r="BM755" s="164" t="s">
        <v>198</v>
      </c>
      <c r="BN755" s="164" t="s">
        <v>1097</v>
      </c>
    </row>
    <row r="756" spans="2:66" s="259" customFormat="1" ht="16.5" customHeight="1" x14ac:dyDescent="0.35">
      <c r="B756" s="254"/>
      <c r="C756" s="412"/>
      <c r="D756" s="412"/>
      <c r="E756" s="256" t="s">
        <v>5</v>
      </c>
      <c r="F756" s="481" t="s">
        <v>78</v>
      </c>
      <c r="G756" s="482"/>
      <c r="H756" s="482"/>
      <c r="I756" s="482"/>
      <c r="J756" s="412"/>
      <c r="K756" s="257">
        <v>1</v>
      </c>
      <c r="L756" s="255"/>
      <c r="M756" s="255"/>
      <c r="N756" s="303"/>
      <c r="O756" s="303"/>
      <c r="P756" s="303"/>
      <c r="Q756" s="303"/>
      <c r="R756" s="303"/>
      <c r="S756" s="258"/>
      <c r="U756" s="260"/>
      <c r="V756" s="303"/>
      <c r="W756" s="303"/>
      <c r="X756" s="303"/>
      <c r="Y756" s="303"/>
      <c r="Z756" s="303"/>
      <c r="AA756" s="303"/>
      <c r="AB756" s="261"/>
      <c r="AU756" s="262" t="s">
        <v>169</v>
      </c>
      <c r="AV756" s="262" t="s">
        <v>112</v>
      </c>
      <c r="AW756" s="259" t="s">
        <v>112</v>
      </c>
      <c r="AX756" s="259" t="s">
        <v>30</v>
      </c>
      <c r="AY756" s="259" t="s">
        <v>72</v>
      </c>
      <c r="AZ756" s="262" t="s">
        <v>162</v>
      </c>
    </row>
    <row r="757" spans="2:66" s="268" customFormat="1" ht="16.5" customHeight="1" x14ac:dyDescent="0.35">
      <c r="B757" s="263"/>
      <c r="C757" s="413"/>
      <c r="D757" s="413"/>
      <c r="E757" s="265" t="s">
        <v>5</v>
      </c>
      <c r="F757" s="479" t="s">
        <v>170</v>
      </c>
      <c r="G757" s="480"/>
      <c r="H757" s="480"/>
      <c r="I757" s="480"/>
      <c r="J757" s="413"/>
      <c r="K757" s="266">
        <v>1</v>
      </c>
      <c r="L757" s="264"/>
      <c r="M757" s="264"/>
      <c r="N757" s="304"/>
      <c r="O757" s="304"/>
      <c r="P757" s="304"/>
      <c r="Q757" s="304"/>
      <c r="R757" s="304"/>
      <c r="S757" s="267"/>
      <c r="U757" s="269"/>
      <c r="V757" s="304"/>
      <c r="W757" s="304"/>
      <c r="X757" s="304"/>
      <c r="Y757" s="304"/>
      <c r="Z757" s="304"/>
      <c r="AA757" s="304"/>
      <c r="AB757" s="270"/>
      <c r="AU757" s="271" t="s">
        <v>169</v>
      </c>
      <c r="AV757" s="271" t="s">
        <v>112</v>
      </c>
      <c r="AW757" s="268" t="s">
        <v>167</v>
      </c>
      <c r="AX757" s="268" t="s">
        <v>30</v>
      </c>
      <c r="AY757" s="268" t="s">
        <v>78</v>
      </c>
      <c r="AZ757" s="271" t="s">
        <v>162</v>
      </c>
    </row>
    <row r="758" spans="2:66" s="173" customFormat="1" ht="38.25" customHeight="1" x14ac:dyDescent="0.35">
      <c r="B758" s="174"/>
      <c r="C758" s="245">
        <f>C755+1</f>
        <v>272</v>
      </c>
      <c r="D758" s="245" t="s">
        <v>163</v>
      </c>
      <c r="E758" s="246" t="s">
        <v>1098</v>
      </c>
      <c r="F758" s="460" t="s">
        <v>1099</v>
      </c>
      <c r="G758" s="460"/>
      <c r="H758" s="460"/>
      <c r="I758" s="460"/>
      <c r="J758" s="247" t="s">
        <v>1081</v>
      </c>
      <c r="K758" s="248">
        <v>1</v>
      </c>
      <c r="L758" s="461"/>
      <c r="M758" s="461"/>
      <c r="N758" s="462">
        <f>ROUND(L758*K758,2)</f>
        <v>0</v>
      </c>
      <c r="O758" s="462"/>
      <c r="P758" s="462"/>
      <c r="Q758" s="462"/>
      <c r="R758" s="313" t="s">
        <v>1435</v>
      </c>
      <c r="S758" s="177"/>
      <c r="U758" s="249" t="s">
        <v>5</v>
      </c>
      <c r="V758" s="250" t="s">
        <v>37</v>
      </c>
      <c r="W758" s="251">
        <v>0</v>
      </c>
      <c r="X758" s="251">
        <f>W758*K758</f>
        <v>0</v>
      </c>
      <c r="Y758" s="251">
        <v>0</v>
      </c>
      <c r="Z758" s="251">
        <f>Y758*K758</f>
        <v>0</v>
      </c>
      <c r="AA758" s="251">
        <v>0</v>
      </c>
      <c r="AB758" s="252">
        <f>AA758*K758</f>
        <v>0</v>
      </c>
      <c r="AS758" s="164" t="s">
        <v>198</v>
      </c>
      <c r="AU758" s="164" t="s">
        <v>163</v>
      </c>
      <c r="AV758" s="164" t="s">
        <v>112</v>
      </c>
      <c r="AZ758" s="164" t="s">
        <v>162</v>
      </c>
      <c r="BF758" s="253">
        <f>IF(V758="základní",N758,0)</f>
        <v>0</v>
      </c>
      <c r="BG758" s="253">
        <f>IF(V758="snížená",N758,0)</f>
        <v>0</v>
      </c>
      <c r="BH758" s="253">
        <f>IF(V758="zákl. přenesená",N758,0)</f>
        <v>0</v>
      </c>
      <c r="BI758" s="253">
        <f>IF(V758="sníž. přenesená",N758,0)</f>
        <v>0</v>
      </c>
      <c r="BJ758" s="253">
        <f>IF(V758="nulová",N758,0)</f>
        <v>0</v>
      </c>
      <c r="BK758" s="164" t="s">
        <v>78</v>
      </c>
      <c r="BL758" s="253">
        <f>ROUND(L758*K758,2)</f>
        <v>0</v>
      </c>
      <c r="BM758" s="164" t="s">
        <v>198</v>
      </c>
      <c r="BN758" s="164" t="s">
        <v>1100</v>
      </c>
    </row>
    <row r="759" spans="2:66" s="259" customFormat="1" ht="16.5" customHeight="1" x14ac:dyDescent="0.35">
      <c r="B759" s="254"/>
      <c r="C759" s="412"/>
      <c r="D759" s="412"/>
      <c r="E759" s="256" t="s">
        <v>5</v>
      </c>
      <c r="F759" s="481" t="s">
        <v>78</v>
      </c>
      <c r="G759" s="482"/>
      <c r="H759" s="482"/>
      <c r="I759" s="482"/>
      <c r="J759" s="412"/>
      <c r="K759" s="257">
        <v>1</v>
      </c>
      <c r="L759" s="255"/>
      <c r="M759" s="255"/>
      <c r="N759" s="303"/>
      <c r="O759" s="303"/>
      <c r="P759" s="303"/>
      <c r="Q759" s="303"/>
      <c r="R759" s="303"/>
      <c r="S759" s="258"/>
      <c r="U759" s="260"/>
      <c r="V759" s="303"/>
      <c r="W759" s="303"/>
      <c r="X759" s="303"/>
      <c r="Y759" s="303"/>
      <c r="Z759" s="303"/>
      <c r="AA759" s="303"/>
      <c r="AB759" s="261"/>
      <c r="AU759" s="262" t="s">
        <v>169</v>
      </c>
      <c r="AV759" s="262" t="s">
        <v>112</v>
      </c>
      <c r="AW759" s="259" t="s">
        <v>112</v>
      </c>
      <c r="AX759" s="259" t="s">
        <v>30</v>
      </c>
      <c r="AY759" s="259" t="s">
        <v>72</v>
      </c>
      <c r="AZ759" s="262" t="s">
        <v>162</v>
      </c>
    </row>
    <row r="760" spans="2:66" s="268" customFormat="1" ht="16.5" customHeight="1" x14ac:dyDescent="0.35">
      <c r="B760" s="263"/>
      <c r="C760" s="413"/>
      <c r="D760" s="413"/>
      <c r="E760" s="265" t="s">
        <v>5</v>
      </c>
      <c r="F760" s="479" t="s">
        <v>170</v>
      </c>
      <c r="G760" s="480"/>
      <c r="H760" s="480"/>
      <c r="I760" s="480"/>
      <c r="J760" s="413"/>
      <c r="K760" s="266">
        <v>1</v>
      </c>
      <c r="L760" s="264"/>
      <c r="M760" s="264"/>
      <c r="N760" s="304"/>
      <c r="O760" s="304"/>
      <c r="P760" s="304"/>
      <c r="Q760" s="304"/>
      <c r="R760" s="304"/>
      <c r="S760" s="267"/>
      <c r="U760" s="269"/>
      <c r="V760" s="304"/>
      <c r="W760" s="304"/>
      <c r="X760" s="304"/>
      <c r="Y760" s="304"/>
      <c r="Z760" s="304"/>
      <c r="AA760" s="304"/>
      <c r="AB760" s="270"/>
      <c r="AU760" s="271" t="s">
        <v>169</v>
      </c>
      <c r="AV760" s="271" t="s">
        <v>112</v>
      </c>
      <c r="AW760" s="268" t="s">
        <v>167</v>
      </c>
      <c r="AX760" s="268" t="s">
        <v>30</v>
      </c>
      <c r="AY760" s="268" t="s">
        <v>78</v>
      </c>
      <c r="AZ760" s="271" t="s">
        <v>162</v>
      </c>
    </row>
    <row r="761" spans="2:66" s="173" customFormat="1" ht="38.25" customHeight="1" x14ac:dyDescent="0.35">
      <c r="B761" s="174"/>
      <c r="C761" s="245">
        <f>C758+1</f>
        <v>273</v>
      </c>
      <c r="D761" s="245" t="s">
        <v>163</v>
      </c>
      <c r="E761" s="246" t="s">
        <v>1101</v>
      </c>
      <c r="F761" s="460" t="s">
        <v>1102</v>
      </c>
      <c r="G761" s="460"/>
      <c r="H761" s="460"/>
      <c r="I761" s="460"/>
      <c r="J761" s="247" t="s">
        <v>1081</v>
      </c>
      <c r="K761" s="248">
        <v>1</v>
      </c>
      <c r="L761" s="461"/>
      <c r="M761" s="461"/>
      <c r="N761" s="462">
        <f>ROUND(L761*K761,2)</f>
        <v>0</v>
      </c>
      <c r="O761" s="462"/>
      <c r="P761" s="462"/>
      <c r="Q761" s="462"/>
      <c r="R761" s="313" t="s">
        <v>1435</v>
      </c>
      <c r="S761" s="177"/>
      <c r="U761" s="249" t="s">
        <v>5</v>
      </c>
      <c r="V761" s="250" t="s">
        <v>37</v>
      </c>
      <c r="W761" s="251">
        <v>0</v>
      </c>
      <c r="X761" s="251">
        <f>W761*K761</f>
        <v>0</v>
      </c>
      <c r="Y761" s="251">
        <v>0</v>
      </c>
      <c r="Z761" s="251">
        <f>Y761*K761</f>
        <v>0</v>
      </c>
      <c r="AA761" s="251">
        <v>0</v>
      </c>
      <c r="AB761" s="252">
        <f>AA761*K761</f>
        <v>0</v>
      </c>
      <c r="AS761" s="164" t="s">
        <v>198</v>
      </c>
      <c r="AU761" s="164" t="s">
        <v>163</v>
      </c>
      <c r="AV761" s="164" t="s">
        <v>112</v>
      </c>
      <c r="AZ761" s="164" t="s">
        <v>162</v>
      </c>
      <c r="BF761" s="253">
        <f>IF(V761="základní",N761,0)</f>
        <v>0</v>
      </c>
      <c r="BG761" s="253">
        <f>IF(V761="snížená",N761,0)</f>
        <v>0</v>
      </c>
      <c r="BH761" s="253">
        <f>IF(V761="zákl. přenesená",N761,0)</f>
        <v>0</v>
      </c>
      <c r="BI761" s="253">
        <f>IF(V761="sníž. přenesená",N761,0)</f>
        <v>0</v>
      </c>
      <c r="BJ761" s="253">
        <f>IF(V761="nulová",N761,0)</f>
        <v>0</v>
      </c>
      <c r="BK761" s="164" t="s">
        <v>78</v>
      </c>
      <c r="BL761" s="253">
        <f>ROUND(L761*K761,2)</f>
        <v>0</v>
      </c>
      <c r="BM761" s="164" t="s">
        <v>198</v>
      </c>
      <c r="BN761" s="164" t="s">
        <v>1103</v>
      </c>
    </row>
    <row r="762" spans="2:66" s="259" customFormat="1" ht="16.5" customHeight="1" x14ac:dyDescent="0.35">
      <c r="B762" s="254"/>
      <c r="C762" s="412"/>
      <c r="D762" s="412"/>
      <c r="E762" s="256" t="s">
        <v>5</v>
      </c>
      <c r="F762" s="481" t="s">
        <v>78</v>
      </c>
      <c r="G762" s="482"/>
      <c r="H762" s="482"/>
      <c r="I762" s="482"/>
      <c r="J762" s="412"/>
      <c r="K762" s="257">
        <v>1</v>
      </c>
      <c r="L762" s="255"/>
      <c r="M762" s="255"/>
      <c r="N762" s="303"/>
      <c r="O762" s="303"/>
      <c r="P762" s="303"/>
      <c r="Q762" s="303"/>
      <c r="R762" s="303"/>
      <c r="S762" s="258"/>
      <c r="U762" s="260"/>
      <c r="V762" s="303"/>
      <c r="W762" s="303"/>
      <c r="X762" s="303"/>
      <c r="Y762" s="303"/>
      <c r="Z762" s="303"/>
      <c r="AA762" s="303"/>
      <c r="AB762" s="261"/>
      <c r="AU762" s="262" t="s">
        <v>169</v>
      </c>
      <c r="AV762" s="262" t="s">
        <v>112</v>
      </c>
      <c r="AW762" s="259" t="s">
        <v>112</v>
      </c>
      <c r="AX762" s="259" t="s">
        <v>30</v>
      </c>
      <c r="AY762" s="259" t="s">
        <v>72</v>
      </c>
      <c r="AZ762" s="262" t="s">
        <v>162</v>
      </c>
    </row>
    <row r="763" spans="2:66" s="268" customFormat="1" ht="16.5" customHeight="1" x14ac:dyDescent="0.35">
      <c r="B763" s="263"/>
      <c r="C763" s="413"/>
      <c r="D763" s="413"/>
      <c r="E763" s="265" t="s">
        <v>5</v>
      </c>
      <c r="F763" s="479" t="s">
        <v>170</v>
      </c>
      <c r="G763" s="480"/>
      <c r="H763" s="480"/>
      <c r="I763" s="480"/>
      <c r="J763" s="413"/>
      <c r="K763" s="266">
        <v>1</v>
      </c>
      <c r="L763" s="264"/>
      <c r="M763" s="264"/>
      <c r="N763" s="304"/>
      <c r="O763" s="304"/>
      <c r="P763" s="304"/>
      <c r="Q763" s="304"/>
      <c r="R763" s="304"/>
      <c r="S763" s="267"/>
      <c r="U763" s="269"/>
      <c r="V763" s="304"/>
      <c r="W763" s="304"/>
      <c r="X763" s="304"/>
      <c r="Y763" s="304"/>
      <c r="Z763" s="304"/>
      <c r="AA763" s="304"/>
      <c r="AB763" s="270"/>
      <c r="AU763" s="271" t="s">
        <v>169</v>
      </c>
      <c r="AV763" s="271" t="s">
        <v>112</v>
      </c>
      <c r="AW763" s="268" t="s">
        <v>167</v>
      </c>
      <c r="AX763" s="268" t="s">
        <v>30</v>
      </c>
      <c r="AY763" s="268" t="s">
        <v>78</v>
      </c>
      <c r="AZ763" s="271" t="s">
        <v>162</v>
      </c>
    </row>
    <row r="764" spans="2:66" s="173" customFormat="1" ht="38.25" customHeight="1" x14ac:dyDescent="0.35">
      <c r="B764" s="174"/>
      <c r="C764" s="245">
        <f>C761+1</f>
        <v>274</v>
      </c>
      <c r="D764" s="245" t="s">
        <v>163</v>
      </c>
      <c r="E764" s="246" t="s">
        <v>1104</v>
      </c>
      <c r="F764" s="460" t="s">
        <v>1105</v>
      </c>
      <c r="G764" s="460"/>
      <c r="H764" s="460"/>
      <c r="I764" s="460"/>
      <c r="J764" s="247" t="s">
        <v>1081</v>
      </c>
      <c r="K764" s="248">
        <v>1</v>
      </c>
      <c r="L764" s="461"/>
      <c r="M764" s="461"/>
      <c r="N764" s="462">
        <f>ROUND(L764*K764,2)</f>
        <v>0</v>
      </c>
      <c r="O764" s="462"/>
      <c r="P764" s="462"/>
      <c r="Q764" s="462"/>
      <c r="R764" s="313" t="s">
        <v>1435</v>
      </c>
      <c r="S764" s="177"/>
      <c r="U764" s="249" t="s">
        <v>5</v>
      </c>
      <c r="V764" s="250" t="s">
        <v>37</v>
      </c>
      <c r="W764" s="251">
        <v>0</v>
      </c>
      <c r="X764" s="251">
        <f>W764*K764</f>
        <v>0</v>
      </c>
      <c r="Y764" s="251">
        <v>0</v>
      </c>
      <c r="Z764" s="251">
        <f>Y764*K764</f>
        <v>0</v>
      </c>
      <c r="AA764" s="251">
        <v>0</v>
      </c>
      <c r="AB764" s="252">
        <f>AA764*K764</f>
        <v>0</v>
      </c>
      <c r="AS764" s="164" t="s">
        <v>198</v>
      </c>
      <c r="AU764" s="164" t="s">
        <v>163</v>
      </c>
      <c r="AV764" s="164" t="s">
        <v>112</v>
      </c>
      <c r="AZ764" s="164" t="s">
        <v>162</v>
      </c>
      <c r="BF764" s="253">
        <f>IF(V764="základní",N764,0)</f>
        <v>0</v>
      </c>
      <c r="BG764" s="253">
        <f>IF(V764="snížená",N764,0)</f>
        <v>0</v>
      </c>
      <c r="BH764" s="253">
        <f>IF(V764="zákl. přenesená",N764,0)</f>
        <v>0</v>
      </c>
      <c r="BI764" s="253">
        <f>IF(V764="sníž. přenesená",N764,0)</f>
        <v>0</v>
      </c>
      <c r="BJ764" s="253">
        <f>IF(V764="nulová",N764,0)</f>
        <v>0</v>
      </c>
      <c r="BK764" s="164" t="s">
        <v>78</v>
      </c>
      <c r="BL764" s="253">
        <f>ROUND(L764*K764,2)</f>
        <v>0</v>
      </c>
      <c r="BM764" s="164" t="s">
        <v>198</v>
      </c>
      <c r="BN764" s="164" t="s">
        <v>1106</v>
      </c>
    </row>
    <row r="765" spans="2:66" s="259" customFormat="1" ht="16.5" customHeight="1" x14ac:dyDescent="0.35">
      <c r="B765" s="254"/>
      <c r="C765" s="412"/>
      <c r="D765" s="412"/>
      <c r="E765" s="256" t="s">
        <v>5</v>
      </c>
      <c r="F765" s="481" t="s">
        <v>78</v>
      </c>
      <c r="G765" s="482"/>
      <c r="H765" s="482"/>
      <c r="I765" s="482"/>
      <c r="J765" s="412"/>
      <c r="K765" s="257">
        <v>1</v>
      </c>
      <c r="L765" s="255"/>
      <c r="M765" s="255"/>
      <c r="N765" s="303"/>
      <c r="O765" s="303"/>
      <c r="P765" s="303"/>
      <c r="Q765" s="303"/>
      <c r="R765" s="303"/>
      <c r="S765" s="258"/>
      <c r="U765" s="260"/>
      <c r="V765" s="303"/>
      <c r="W765" s="303"/>
      <c r="X765" s="303"/>
      <c r="Y765" s="303"/>
      <c r="Z765" s="303"/>
      <c r="AA765" s="303"/>
      <c r="AB765" s="261"/>
      <c r="AU765" s="262" t="s">
        <v>169</v>
      </c>
      <c r="AV765" s="262" t="s">
        <v>112</v>
      </c>
      <c r="AW765" s="259" t="s">
        <v>112</v>
      </c>
      <c r="AX765" s="259" t="s">
        <v>30</v>
      </c>
      <c r="AY765" s="259" t="s">
        <v>72</v>
      </c>
      <c r="AZ765" s="262" t="s">
        <v>162</v>
      </c>
    </row>
    <row r="766" spans="2:66" s="268" customFormat="1" ht="16.5" customHeight="1" x14ac:dyDescent="0.35">
      <c r="B766" s="263"/>
      <c r="C766" s="413"/>
      <c r="D766" s="413"/>
      <c r="E766" s="265" t="s">
        <v>5</v>
      </c>
      <c r="F766" s="479" t="s">
        <v>170</v>
      </c>
      <c r="G766" s="480"/>
      <c r="H766" s="480"/>
      <c r="I766" s="480"/>
      <c r="J766" s="413"/>
      <c r="K766" s="266">
        <v>1</v>
      </c>
      <c r="L766" s="264"/>
      <c r="M766" s="264"/>
      <c r="N766" s="304"/>
      <c r="O766" s="304"/>
      <c r="P766" s="304"/>
      <c r="Q766" s="304"/>
      <c r="R766" s="304"/>
      <c r="S766" s="267"/>
      <c r="U766" s="269"/>
      <c r="V766" s="304"/>
      <c r="W766" s="304"/>
      <c r="X766" s="304"/>
      <c r="Y766" s="304"/>
      <c r="Z766" s="304"/>
      <c r="AA766" s="304"/>
      <c r="AB766" s="270"/>
      <c r="AU766" s="271" t="s">
        <v>169</v>
      </c>
      <c r="AV766" s="271" t="s">
        <v>112</v>
      </c>
      <c r="AW766" s="268" t="s">
        <v>167</v>
      </c>
      <c r="AX766" s="268" t="s">
        <v>30</v>
      </c>
      <c r="AY766" s="268" t="s">
        <v>78</v>
      </c>
      <c r="AZ766" s="271" t="s">
        <v>162</v>
      </c>
    </row>
    <row r="767" spans="2:66" s="173" customFormat="1" ht="38.25" customHeight="1" x14ac:dyDescent="0.35">
      <c r="B767" s="174"/>
      <c r="C767" s="245">
        <f>C764+1</f>
        <v>275</v>
      </c>
      <c r="D767" s="245" t="s">
        <v>163</v>
      </c>
      <c r="E767" s="246" t="s">
        <v>1107</v>
      </c>
      <c r="F767" s="460" t="s">
        <v>1108</v>
      </c>
      <c r="G767" s="460"/>
      <c r="H767" s="460"/>
      <c r="I767" s="460"/>
      <c r="J767" s="247" t="s">
        <v>1081</v>
      </c>
      <c r="K767" s="248">
        <v>1</v>
      </c>
      <c r="L767" s="461"/>
      <c r="M767" s="461"/>
      <c r="N767" s="462">
        <f>ROUND(L767*K767,2)</f>
        <v>0</v>
      </c>
      <c r="O767" s="462"/>
      <c r="P767" s="462"/>
      <c r="Q767" s="462"/>
      <c r="R767" s="313" t="s">
        <v>1435</v>
      </c>
      <c r="S767" s="177"/>
      <c r="U767" s="249" t="s">
        <v>5</v>
      </c>
      <c r="V767" s="250" t="s">
        <v>37</v>
      </c>
      <c r="W767" s="251">
        <v>0</v>
      </c>
      <c r="X767" s="251">
        <f>W767*K767</f>
        <v>0</v>
      </c>
      <c r="Y767" s="251">
        <v>0</v>
      </c>
      <c r="Z767" s="251">
        <f>Y767*K767</f>
        <v>0</v>
      </c>
      <c r="AA767" s="251">
        <v>0</v>
      </c>
      <c r="AB767" s="252">
        <f>AA767*K767</f>
        <v>0</v>
      </c>
      <c r="AS767" s="164" t="s">
        <v>198</v>
      </c>
      <c r="AU767" s="164" t="s">
        <v>163</v>
      </c>
      <c r="AV767" s="164" t="s">
        <v>112</v>
      </c>
      <c r="AZ767" s="164" t="s">
        <v>162</v>
      </c>
      <c r="BF767" s="253">
        <f>IF(V767="základní",N767,0)</f>
        <v>0</v>
      </c>
      <c r="BG767" s="253">
        <f>IF(V767="snížená",N767,0)</f>
        <v>0</v>
      </c>
      <c r="BH767" s="253">
        <f>IF(V767="zákl. přenesená",N767,0)</f>
        <v>0</v>
      </c>
      <c r="BI767" s="253">
        <f>IF(V767="sníž. přenesená",N767,0)</f>
        <v>0</v>
      </c>
      <c r="BJ767" s="253">
        <f>IF(V767="nulová",N767,0)</f>
        <v>0</v>
      </c>
      <c r="BK767" s="164" t="s">
        <v>78</v>
      </c>
      <c r="BL767" s="253">
        <f>ROUND(L767*K767,2)</f>
        <v>0</v>
      </c>
      <c r="BM767" s="164" t="s">
        <v>198</v>
      </c>
      <c r="BN767" s="164" t="s">
        <v>1109</v>
      </c>
    </row>
    <row r="768" spans="2:66" s="259" customFormat="1" ht="16.5" customHeight="1" x14ac:dyDescent="0.35">
      <c r="B768" s="254"/>
      <c r="C768" s="412"/>
      <c r="D768" s="412"/>
      <c r="E768" s="256" t="s">
        <v>5</v>
      </c>
      <c r="F768" s="481" t="s">
        <v>78</v>
      </c>
      <c r="G768" s="482"/>
      <c r="H768" s="482"/>
      <c r="I768" s="482"/>
      <c r="J768" s="412"/>
      <c r="K768" s="257">
        <v>1</v>
      </c>
      <c r="L768" s="255"/>
      <c r="M768" s="255"/>
      <c r="N768" s="303"/>
      <c r="O768" s="303"/>
      <c r="P768" s="303"/>
      <c r="Q768" s="303"/>
      <c r="R768" s="303"/>
      <c r="S768" s="258"/>
      <c r="U768" s="260"/>
      <c r="V768" s="303"/>
      <c r="W768" s="303"/>
      <c r="X768" s="303"/>
      <c r="Y768" s="303"/>
      <c r="Z768" s="303"/>
      <c r="AA768" s="303"/>
      <c r="AB768" s="261"/>
      <c r="AU768" s="262" t="s">
        <v>169</v>
      </c>
      <c r="AV768" s="262" t="s">
        <v>112</v>
      </c>
      <c r="AW768" s="259" t="s">
        <v>112</v>
      </c>
      <c r="AX768" s="259" t="s">
        <v>30</v>
      </c>
      <c r="AY768" s="259" t="s">
        <v>72</v>
      </c>
      <c r="AZ768" s="262" t="s">
        <v>162</v>
      </c>
    </row>
    <row r="769" spans="1:74" s="268" customFormat="1" ht="16.5" customHeight="1" x14ac:dyDescent="0.35">
      <c r="B769" s="263"/>
      <c r="C769" s="413"/>
      <c r="D769" s="413"/>
      <c r="E769" s="265" t="s">
        <v>5</v>
      </c>
      <c r="F769" s="479" t="s">
        <v>170</v>
      </c>
      <c r="G769" s="480"/>
      <c r="H769" s="480"/>
      <c r="I769" s="480"/>
      <c r="J769" s="413"/>
      <c r="K769" s="266">
        <v>1</v>
      </c>
      <c r="L769" s="264"/>
      <c r="M769" s="264"/>
      <c r="N769" s="304"/>
      <c r="O769" s="304"/>
      <c r="P769" s="304"/>
      <c r="Q769" s="304"/>
      <c r="R769" s="304"/>
      <c r="S769" s="267"/>
      <c r="U769" s="269"/>
      <c r="V769" s="304"/>
      <c r="W769" s="304"/>
      <c r="X769" s="304"/>
      <c r="Y769" s="304"/>
      <c r="Z769" s="304"/>
      <c r="AA769" s="304"/>
      <c r="AB769" s="270"/>
      <c r="AU769" s="271" t="s">
        <v>169</v>
      </c>
      <c r="AV769" s="271" t="s">
        <v>112</v>
      </c>
      <c r="AW769" s="268" t="s">
        <v>167</v>
      </c>
      <c r="AX769" s="268" t="s">
        <v>30</v>
      </c>
      <c r="AY769" s="268" t="s">
        <v>78</v>
      </c>
      <c r="AZ769" s="271" t="s">
        <v>162</v>
      </c>
    </row>
    <row r="770" spans="1:74" s="173" customFormat="1" ht="38.25" customHeight="1" x14ac:dyDescent="0.35">
      <c r="B770" s="174"/>
      <c r="C770" s="245">
        <f>C767+1</f>
        <v>276</v>
      </c>
      <c r="D770" s="245" t="s">
        <v>163</v>
      </c>
      <c r="E770" s="246" t="s">
        <v>1110</v>
      </c>
      <c r="F770" s="460" t="s">
        <v>1111</v>
      </c>
      <c r="G770" s="460"/>
      <c r="H770" s="460"/>
      <c r="I770" s="460"/>
      <c r="J770" s="247" t="s">
        <v>1081</v>
      </c>
      <c r="K770" s="248">
        <v>1</v>
      </c>
      <c r="L770" s="461"/>
      <c r="M770" s="461"/>
      <c r="N770" s="462">
        <f>ROUND(L770*K770,2)</f>
        <v>0</v>
      </c>
      <c r="O770" s="462"/>
      <c r="P770" s="462"/>
      <c r="Q770" s="462"/>
      <c r="R770" s="313" t="s">
        <v>1435</v>
      </c>
      <c r="S770" s="177"/>
      <c r="U770" s="249" t="s">
        <v>5</v>
      </c>
      <c r="V770" s="250" t="s">
        <v>37</v>
      </c>
      <c r="W770" s="251">
        <v>0</v>
      </c>
      <c r="X770" s="251">
        <f>W770*K770</f>
        <v>0</v>
      </c>
      <c r="Y770" s="251">
        <v>0</v>
      </c>
      <c r="Z770" s="251">
        <f>Y770*K770</f>
        <v>0</v>
      </c>
      <c r="AA770" s="251">
        <v>0</v>
      </c>
      <c r="AB770" s="252">
        <f>AA770*K770</f>
        <v>0</v>
      </c>
      <c r="AS770" s="164" t="s">
        <v>198</v>
      </c>
      <c r="AU770" s="164" t="s">
        <v>163</v>
      </c>
      <c r="AV770" s="164" t="s">
        <v>112</v>
      </c>
      <c r="AZ770" s="164" t="s">
        <v>162</v>
      </c>
      <c r="BF770" s="253">
        <f>IF(V770="základní",N770,0)</f>
        <v>0</v>
      </c>
      <c r="BG770" s="253">
        <f>IF(V770="snížená",N770,0)</f>
        <v>0</v>
      </c>
      <c r="BH770" s="253">
        <f>IF(V770="zákl. přenesená",N770,0)</f>
        <v>0</v>
      </c>
      <c r="BI770" s="253">
        <f>IF(V770="sníž. přenesená",N770,0)</f>
        <v>0</v>
      </c>
      <c r="BJ770" s="253">
        <f>IF(V770="nulová",N770,0)</f>
        <v>0</v>
      </c>
      <c r="BK770" s="164" t="s">
        <v>78</v>
      </c>
      <c r="BL770" s="253">
        <f>ROUND(L770*K770,2)</f>
        <v>0</v>
      </c>
      <c r="BM770" s="164" t="s">
        <v>198</v>
      </c>
      <c r="BN770" s="164" t="s">
        <v>1112</v>
      </c>
    </row>
    <row r="771" spans="1:74" s="259" customFormat="1" ht="16.5" customHeight="1" x14ac:dyDescent="0.35">
      <c r="B771" s="254"/>
      <c r="C771" s="412"/>
      <c r="D771" s="412"/>
      <c r="E771" s="256" t="s">
        <v>5</v>
      </c>
      <c r="F771" s="481" t="s">
        <v>78</v>
      </c>
      <c r="G771" s="482"/>
      <c r="H771" s="482"/>
      <c r="I771" s="482"/>
      <c r="J771" s="412"/>
      <c r="K771" s="257">
        <v>1</v>
      </c>
      <c r="L771" s="255"/>
      <c r="M771" s="255"/>
      <c r="N771" s="303"/>
      <c r="O771" s="303"/>
      <c r="P771" s="303"/>
      <c r="Q771" s="303"/>
      <c r="R771" s="303"/>
      <c r="S771" s="258"/>
      <c r="U771" s="260"/>
      <c r="V771" s="303"/>
      <c r="W771" s="303"/>
      <c r="X771" s="303"/>
      <c r="Y771" s="303"/>
      <c r="Z771" s="303"/>
      <c r="AA771" s="303"/>
      <c r="AB771" s="261"/>
      <c r="AU771" s="262" t="s">
        <v>169</v>
      </c>
      <c r="AV771" s="262" t="s">
        <v>112</v>
      </c>
      <c r="AW771" s="259" t="s">
        <v>112</v>
      </c>
      <c r="AX771" s="259" t="s">
        <v>30</v>
      </c>
      <c r="AY771" s="259" t="s">
        <v>72</v>
      </c>
      <c r="AZ771" s="262" t="s">
        <v>162</v>
      </c>
    </row>
    <row r="772" spans="1:74" s="268" customFormat="1" ht="16.5" customHeight="1" x14ac:dyDescent="0.35">
      <c r="B772" s="263"/>
      <c r="C772" s="413"/>
      <c r="D772" s="413"/>
      <c r="E772" s="265" t="s">
        <v>5</v>
      </c>
      <c r="F772" s="479" t="s">
        <v>170</v>
      </c>
      <c r="G772" s="480"/>
      <c r="H772" s="480"/>
      <c r="I772" s="480"/>
      <c r="J772" s="413"/>
      <c r="K772" s="266">
        <v>1</v>
      </c>
      <c r="L772" s="264"/>
      <c r="M772" s="264"/>
      <c r="N772" s="304"/>
      <c r="O772" s="304"/>
      <c r="P772" s="304"/>
      <c r="Q772" s="304"/>
      <c r="R772" s="304"/>
      <c r="S772" s="267"/>
      <c r="U772" s="269"/>
      <c r="V772" s="304"/>
      <c r="W772" s="304"/>
      <c r="X772" s="304"/>
      <c r="Y772" s="304"/>
      <c r="Z772" s="304"/>
      <c r="AA772" s="304"/>
      <c r="AB772" s="270"/>
      <c r="AU772" s="271" t="s">
        <v>169</v>
      </c>
      <c r="AV772" s="271" t="s">
        <v>112</v>
      </c>
      <c r="AW772" s="268" t="s">
        <v>167</v>
      </c>
      <c r="AX772" s="268" t="s">
        <v>30</v>
      </c>
      <c r="AY772" s="268" t="s">
        <v>78</v>
      </c>
      <c r="AZ772" s="271" t="s">
        <v>162</v>
      </c>
    </row>
    <row r="773" spans="1:74" s="173" customFormat="1" ht="38.25" customHeight="1" x14ac:dyDescent="0.35">
      <c r="B773" s="174"/>
      <c r="C773" s="245">
        <f>C770+1</f>
        <v>277</v>
      </c>
      <c r="D773" s="245" t="s">
        <v>163</v>
      </c>
      <c r="E773" s="246" t="s">
        <v>1113</v>
      </c>
      <c r="F773" s="460" t="s">
        <v>1114</v>
      </c>
      <c r="G773" s="460"/>
      <c r="H773" s="460"/>
      <c r="I773" s="460"/>
      <c r="J773" s="247" t="s">
        <v>1081</v>
      </c>
      <c r="K773" s="248">
        <v>4</v>
      </c>
      <c r="L773" s="461"/>
      <c r="M773" s="461"/>
      <c r="N773" s="462">
        <f>ROUND(L773*K773,2)</f>
        <v>0</v>
      </c>
      <c r="O773" s="462"/>
      <c r="P773" s="462"/>
      <c r="Q773" s="462"/>
      <c r="R773" s="313" t="s">
        <v>1435</v>
      </c>
      <c r="S773" s="177"/>
      <c r="U773" s="249" t="s">
        <v>5</v>
      </c>
      <c r="V773" s="250" t="s">
        <v>37</v>
      </c>
      <c r="W773" s="251">
        <v>0</v>
      </c>
      <c r="X773" s="251">
        <f>W773*K773</f>
        <v>0</v>
      </c>
      <c r="Y773" s="251">
        <v>0</v>
      </c>
      <c r="Z773" s="251">
        <f>Y773*K773</f>
        <v>0</v>
      </c>
      <c r="AA773" s="251">
        <v>0</v>
      </c>
      <c r="AB773" s="252">
        <f>AA773*K773</f>
        <v>0</v>
      </c>
      <c r="AS773" s="164" t="s">
        <v>198</v>
      </c>
      <c r="AU773" s="164" t="s">
        <v>163</v>
      </c>
      <c r="AV773" s="164" t="s">
        <v>112</v>
      </c>
      <c r="AZ773" s="164" t="s">
        <v>162</v>
      </c>
      <c r="BF773" s="253">
        <f>IF(V773="základní",N773,0)</f>
        <v>0</v>
      </c>
      <c r="BG773" s="253">
        <f>IF(V773="snížená",N773,0)</f>
        <v>0</v>
      </c>
      <c r="BH773" s="253">
        <f>IF(V773="zákl. přenesená",N773,0)</f>
        <v>0</v>
      </c>
      <c r="BI773" s="253">
        <f>IF(V773="sníž. přenesená",N773,0)</f>
        <v>0</v>
      </c>
      <c r="BJ773" s="253">
        <f>IF(V773="nulová",N773,0)</f>
        <v>0</v>
      </c>
      <c r="BK773" s="164" t="s">
        <v>78</v>
      </c>
      <c r="BL773" s="253">
        <f>ROUND(L773*K773,2)</f>
        <v>0</v>
      </c>
      <c r="BM773" s="164" t="s">
        <v>198</v>
      </c>
      <c r="BN773" s="164" t="s">
        <v>1115</v>
      </c>
    </row>
    <row r="774" spans="1:74" s="259" customFormat="1" ht="16.5" customHeight="1" x14ac:dyDescent="0.35">
      <c r="B774" s="254"/>
      <c r="C774" s="412"/>
      <c r="D774" s="412"/>
      <c r="E774" s="256" t="s">
        <v>5</v>
      </c>
      <c r="F774" s="481" t="s">
        <v>167</v>
      </c>
      <c r="G774" s="482"/>
      <c r="H774" s="482"/>
      <c r="I774" s="482"/>
      <c r="J774" s="412"/>
      <c r="K774" s="257">
        <v>4</v>
      </c>
      <c r="L774" s="255"/>
      <c r="M774" s="255"/>
      <c r="N774" s="303"/>
      <c r="O774" s="303"/>
      <c r="P774" s="303"/>
      <c r="Q774" s="303"/>
      <c r="R774" s="303"/>
      <c r="S774" s="258"/>
      <c r="U774" s="260"/>
      <c r="V774" s="303"/>
      <c r="W774" s="303"/>
      <c r="X774" s="303"/>
      <c r="Y774" s="303"/>
      <c r="Z774" s="303"/>
      <c r="AA774" s="303"/>
      <c r="AB774" s="261"/>
      <c r="AU774" s="262" t="s">
        <v>169</v>
      </c>
      <c r="AV774" s="262" t="s">
        <v>112</v>
      </c>
      <c r="AW774" s="259" t="s">
        <v>112</v>
      </c>
      <c r="AX774" s="259" t="s">
        <v>30</v>
      </c>
      <c r="AY774" s="259" t="s">
        <v>72</v>
      </c>
      <c r="AZ774" s="262" t="s">
        <v>162</v>
      </c>
    </row>
    <row r="775" spans="1:74" s="268" customFormat="1" ht="16.5" customHeight="1" x14ac:dyDescent="0.35">
      <c r="B775" s="263"/>
      <c r="C775" s="413"/>
      <c r="D775" s="413"/>
      <c r="E775" s="265" t="s">
        <v>5</v>
      </c>
      <c r="F775" s="479" t="s">
        <v>170</v>
      </c>
      <c r="G775" s="480"/>
      <c r="H775" s="480"/>
      <c r="I775" s="480"/>
      <c r="J775" s="413"/>
      <c r="K775" s="266">
        <v>4</v>
      </c>
      <c r="L775" s="264"/>
      <c r="M775" s="264"/>
      <c r="N775" s="304"/>
      <c r="O775" s="304"/>
      <c r="P775" s="304"/>
      <c r="Q775" s="304"/>
      <c r="R775" s="304"/>
      <c r="S775" s="267"/>
      <c r="U775" s="269"/>
      <c r="V775" s="304"/>
      <c r="W775" s="304"/>
      <c r="X775" s="304"/>
      <c r="Y775" s="304"/>
      <c r="Z775" s="304"/>
      <c r="AA775" s="304"/>
      <c r="AB775" s="270"/>
      <c r="AU775" s="271" t="s">
        <v>169</v>
      </c>
      <c r="AV775" s="271" t="s">
        <v>112</v>
      </c>
      <c r="AW775" s="268" t="s">
        <v>167</v>
      </c>
      <c r="AX775" s="268" t="s">
        <v>30</v>
      </c>
      <c r="AY775" s="268" t="s">
        <v>78</v>
      </c>
      <c r="AZ775" s="271" t="s">
        <v>162</v>
      </c>
    </row>
    <row r="776" spans="1:74" s="173" customFormat="1" ht="38.25" customHeight="1" x14ac:dyDescent="0.35">
      <c r="B776" s="174"/>
      <c r="C776" s="245">
        <f>C773+1</f>
        <v>278</v>
      </c>
      <c r="D776" s="245" t="s">
        <v>163</v>
      </c>
      <c r="E776" s="246" t="s">
        <v>1116</v>
      </c>
      <c r="F776" s="460" t="s">
        <v>1117</v>
      </c>
      <c r="G776" s="460"/>
      <c r="H776" s="460"/>
      <c r="I776" s="460"/>
      <c r="J776" s="247" t="s">
        <v>1081</v>
      </c>
      <c r="K776" s="248">
        <v>3</v>
      </c>
      <c r="L776" s="461"/>
      <c r="M776" s="461"/>
      <c r="N776" s="462">
        <f>ROUND(L776*K776,2)</f>
        <v>0</v>
      </c>
      <c r="O776" s="462"/>
      <c r="P776" s="462"/>
      <c r="Q776" s="462"/>
      <c r="R776" s="313" t="s">
        <v>1435</v>
      </c>
      <c r="S776" s="177"/>
      <c r="U776" s="249" t="s">
        <v>5</v>
      </c>
      <c r="V776" s="250" t="s">
        <v>37</v>
      </c>
      <c r="W776" s="251">
        <v>0</v>
      </c>
      <c r="X776" s="251">
        <f>W776*K776</f>
        <v>0</v>
      </c>
      <c r="Y776" s="251">
        <v>0</v>
      </c>
      <c r="Z776" s="251">
        <f>Y776*K776</f>
        <v>0</v>
      </c>
      <c r="AA776" s="251">
        <v>0</v>
      </c>
      <c r="AB776" s="252">
        <f>AA776*K776</f>
        <v>0</v>
      </c>
      <c r="AS776" s="164" t="s">
        <v>198</v>
      </c>
      <c r="AU776" s="164" t="s">
        <v>163</v>
      </c>
      <c r="AV776" s="164" t="s">
        <v>112</v>
      </c>
      <c r="AZ776" s="164" t="s">
        <v>162</v>
      </c>
      <c r="BF776" s="253">
        <f>IF(V776="základní",N776,0)</f>
        <v>0</v>
      </c>
      <c r="BG776" s="253">
        <f>IF(V776="snížená",N776,0)</f>
        <v>0</v>
      </c>
      <c r="BH776" s="253">
        <f>IF(V776="zákl. přenesená",N776,0)</f>
        <v>0</v>
      </c>
      <c r="BI776" s="253">
        <f>IF(V776="sníž. přenesená",N776,0)</f>
        <v>0</v>
      </c>
      <c r="BJ776" s="253">
        <f>IF(V776="nulová",N776,0)</f>
        <v>0</v>
      </c>
      <c r="BK776" s="164" t="s">
        <v>78</v>
      </c>
      <c r="BL776" s="253">
        <f>ROUND(L776*K776,2)</f>
        <v>0</v>
      </c>
      <c r="BM776" s="164" t="s">
        <v>198</v>
      </c>
      <c r="BN776" s="164" t="s">
        <v>1118</v>
      </c>
    </row>
    <row r="777" spans="1:74" s="259" customFormat="1" ht="16.5" customHeight="1" x14ac:dyDescent="0.35">
      <c r="B777" s="254"/>
      <c r="C777" s="412"/>
      <c r="D777" s="412"/>
      <c r="E777" s="256" t="s">
        <v>5</v>
      </c>
      <c r="F777" s="481" t="s">
        <v>173</v>
      </c>
      <c r="G777" s="482"/>
      <c r="H777" s="482"/>
      <c r="I777" s="482"/>
      <c r="J777" s="412"/>
      <c r="K777" s="257">
        <v>3</v>
      </c>
      <c r="L777" s="255"/>
      <c r="M777" s="255"/>
      <c r="N777" s="303"/>
      <c r="O777" s="303"/>
      <c r="P777" s="303"/>
      <c r="Q777" s="303"/>
      <c r="R777" s="303"/>
      <c r="S777" s="258"/>
      <c r="U777" s="260"/>
      <c r="V777" s="303"/>
      <c r="W777" s="303"/>
      <c r="X777" s="303"/>
      <c r="Y777" s="303"/>
      <c r="Z777" s="303"/>
      <c r="AA777" s="303"/>
      <c r="AB777" s="261"/>
      <c r="AU777" s="262" t="s">
        <v>169</v>
      </c>
      <c r="AV777" s="262" t="s">
        <v>112</v>
      </c>
      <c r="AW777" s="259" t="s">
        <v>112</v>
      </c>
      <c r="AX777" s="259" t="s">
        <v>30</v>
      </c>
      <c r="AY777" s="259" t="s">
        <v>72</v>
      </c>
      <c r="AZ777" s="262" t="s">
        <v>162</v>
      </c>
    </row>
    <row r="778" spans="1:74" s="268" customFormat="1" ht="16.5" customHeight="1" x14ac:dyDescent="0.35">
      <c r="B778" s="263"/>
      <c r="C778" s="413"/>
      <c r="D778" s="413"/>
      <c r="E778" s="265" t="s">
        <v>5</v>
      </c>
      <c r="F778" s="479" t="s">
        <v>170</v>
      </c>
      <c r="G778" s="480"/>
      <c r="H778" s="480"/>
      <c r="I778" s="480"/>
      <c r="J778" s="413"/>
      <c r="K778" s="266">
        <v>3</v>
      </c>
      <c r="L778" s="264"/>
      <c r="M778" s="264"/>
      <c r="N778" s="304"/>
      <c r="O778" s="304"/>
      <c r="P778" s="304"/>
      <c r="Q778" s="304"/>
      <c r="R778" s="304"/>
      <c r="S778" s="267"/>
      <c r="U778" s="269"/>
      <c r="V778" s="304"/>
      <c r="W778" s="304"/>
      <c r="X778" s="304"/>
      <c r="Y778" s="304"/>
      <c r="Z778" s="304"/>
      <c r="AA778" s="304"/>
      <c r="AB778" s="270"/>
      <c r="AU778" s="271" t="s">
        <v>169</v>
      </c>
      <c r="AV778" s="271" t="s">
        <v>112</v>
      </c>
      <c r="AW778" s="268" t="s">
        <v>167</v>
      </c>
      <c r="AX778" s="268" t="s">
        <v>30</v>
      </c>
      <c r="AY778" s="268" t="s">
        <v>78</v>
      </c>
      <c r="AZ778" s="271" t="s">
        <v>162</v>
      </c>
    </row>
    <row r="779" spans="1:74" s="1" customFormat="1" ht="25.5" customHeight="1" x14ac:dyDescent="0.35">
      <c r="A779" s="173"/>
      <c r="B779" s="174"/>
      <c r="C779" s="245">
        <f>C776+1</f>
        <v>279</v>
      </c>
      <c r="D779" s="245" t="s">
        <v>163</v>
      </c>
      <c r="E779" s="246" t="s">
        <v>1473</v>
      </c>
      <c r="F779" s="460" t="s">
        <v>1474</v>
      </c>
      <c r="G779" s="460"/>
      <c r="H779" s="460"/>
      <c r="I779" s="460"/>
      <c r="J779" s="247" t="s">
        <v>1475</v>
      </c>
      <c r="K779" s="248">
        <v>304.68</v>
      </c>
      <c r="L779" s="461"/>
      <c r="M779" s="461"/>
      <c r="N779" s="462">
        <f>ROUND(L779*K779,2)</f>
        <v>0</v>
      </c>
      <c r="O779" s="462"/>
      <c r="P779" s="462"/>
      <c r="Q779" s="462"/>
      <c r="R779" s="312" t="s">
        <v>1458</v>
      </c>
      <c r="S779" s="177"/>
      <c r="T779" s="173"/>
      <c r="U779" s="371" t="s">
        <v>5</v>
      </c>
      <c r="V779" s="372" t="s">
        <v>37</v>
      </c>
      <c r="W779" s="373">
        <v>4.4999999999999998E-2</v>
      </c>
      <c r="X779" s="373">
        <f>W779*K779</f>
        <v>13.710599999999999</v>
      </c>
      <c r="Y779" s="373">
        <v>5.0000000000000002E-5</v>
      </c>
      <c r="Z779" s="373">
        <f>Y779*K779</f>
        <v>1.5234000000000001E-2</v>
      </c>
      <c r="AA779" s="373">
        <v>0</v>
      </c>
      <c r="AB779" s="374">
        <f>AA779*K779</f>
        <v>0</v>
      </c>
      <c r="AC779" s="173"/>
      <c r="AD779" s="173"/>
      <c r="AE779" s="173"/>
      <c r="AF779" s="173"/>
      <c r="AG779" s="173"/>
      <c r="AH779" s="173"/>
      <c r="AI779" s="173"/>
      <c r="AJ779" s="173"/>
      <c r="AK779" s="173"/>
      <c r="AL779" s="173"/>
      <c r="AM779" s="173"/>
      <c r="AN779" s="173"/>
      <c r="AO779" s="173"/>
      <c r="AP779" s="173"/>
      <c r="AQ779" s="173"/>
      <c r="AR779" s="173"/>
      <c r="AS779" s="164" t="s">
        <v>198</v>
      </c>
      <c r="AT779" s="173"/>
      <c r="AU779" s="164" t="s">
        <v>163</v>
      </c>
      <c r="AV779" s="164" t="s">
        <v>112</v>
      </c>
      <c r="AW779" s="173"/>
      <c r="AX779" s="173"/>
      <c r="AY779" s="173"/>
      <c r="AZ779" s="164" t="s">
        <v>162</v>
      </c>
      <c r="BA779" s="173"/>
      <c r="BB779" s="173"/>
      <c r="BC779" s="173"/>
      <c r="BD779" s="173"/>
      <c r="BE779" s="173"/>
      <c r="BF779" s="253">
        <f>IF(V779="základní",N779,0)</f>
        <v>0</v>
      </c>
      <c r="BG779" s="253">
        <f>IF(V779="snížená",N779,0)</f>
        <v>0</v>
      </c>
      <c r="BH779" s="253">
        <f>IF(V779="zákl. přenesená",N779,0)</f>
        <v>0</v>
      </c>
      <c r="BI779" s="253">
        <f>IF(V779="sníž. přenesená",N779,0)</f>
        <v>0</v>
      </c>
      <c r="BJ779" s="253">
        <f>IF(V779="nulová",N779,0)</f>
        <v>0</v>
      </c>
      <c r="BK779" s="164" t="s">
        <v>78</v>
      </c>
      <c r="BL779" s="253">
        <f>ROUND(L779*K779,2)</f>
        <v>0</v>
      </c>
      <c r="BM779" s="164" t="s">
        <v>198</v>
      </c>
      <c r="BN779" s="164" t="s">
        <v>1476</v>
      </c>
      <c r="BO779" s="173"/>
      <c r="BP779" s="173"/>
      <c r="BQ779" s="173"/>
      <c r="BR779" s="173"/>
      <c r="BS779" s="173"/>
      <c r="BT779" s="173"/>
      <c r="BU779" s="173"/>
      <c r="BV779" s="173"/>
    </row>
    <row r="780" spans="1:74" s="321" customFormat="1" ht="16.5" customHeight="1" x14ac:dyDescent="0.35">
      <c r="A780" s="346"/>
      <c r="B780" s="347"/>
      <c r="C780" s="416"/>
      <c r="D780" s="416"/>
      <c r="E780" s="349" t="s">
        <v>5</v>
      </c>
      <c r="F780" s="472" t="s">
        <v>1477</v>
      </c>
      <c r="G780" s="473"/>
      <c r="H780" s="473"/>
      <c r="I780" s="473"/>
      <c r="J780" s="416"/>
      <c r="K780" s="350">
        <v>179.08</v>
      </c>
      <c r="L780" s="322"/>
      <c r="M780" s="322"/>
      <c r="N780" s="348"/>
      <c r="O780" s="348"/>
      <c r="P780" s="348"/>
      <c r="Q780" s="348"/>
      <c r="R780" s="348"/>
      <c r="S780" s="375"/>
      <c r="T780" s="346"/>
      <c r="U780" s="376"/>
      <c r="V780" s="348"/>
      <c r="W780" s="348"/>
      <c r="X780" s="348"/>
      <c r="Y780" s="348"/>
      <c r="Z780" s="348"/>
      <c r="AA780" s="348"/>
      <c r="AB780" s="377"/>
      <c r="AC780" s="346"/>
      <c r="AD780" s="346"/>
      <c r="AE780" s="346"/>
      <c r="AF780" s="346"/>
      <c r="AG780" s="346"/>
      <c r="AH780" s="346"/>
      <c r="AI780" s="346"/>
      <c r="AJ780" s="346"/>
      <c r="AK780" s="346"/>
      <c r="AL780" s="346"/>
      <c r="AM780" s="346"/>
      <c r="AN780" s="346"/>
      <c r="AO780" s="346"/>
      <c r="AP780" s="346"/>
      <c r="AQ780" s="346"/>
      <c r="AR780" s="346"/>
      <c r="AS780" s="346"/>
      <c r="AT780" s="346"/>
      <c r="AU780" s="378" t="s">
        <v>169</v>
      </c>
      <c r="AV780" s="378" t="s">
        <v>112</v>
      </c>
      <c r="AW780" s="346" t="s">
        <v>112</v>
      </c>
      <c r="AX780" s="346" t="s">
        <v>30</v>
      </c>
      <c r="AY780" s="346" t="s">
        <v>72</v>
      </c>
      <c r="AZ780" s="378" t="s">
        <v>162</v>
      </c>
      <c r="BA780" s="346"/>
      <c r="BB780" s="346"/>
      <c r="BC780" s="346"/>
      <c r="BD780" s="346"/>
      <c r="BE780" s="346"/>
      <c r="BF780" s="346"/>
      <c r="BG780" s="346"/>
      <c r="BH780" s="346"/>
      <c r="BI780" s="346"/>
      <c r="BJ780" s="346"/>
      <c r="BK780" s="346"/>
      <c r="BL780" s="346"/>
      <c r="BM780" s="346"/>
      <c r="BN780" s="346"/>
      <c r="BO780" s="346"/>
      <c r="BP780" s="346"/>
      <c r="BQ780" s="346"/>
      <c r="BR780" s="346"/>
      <c r="BS780" s="346"/>
      <c r="BT780" s="346"/>
      <c r="BU780" s="346"/>
      <c r="BV780" s="346"/>
    </row>
    <row r="781" spans="1:74" s="321" customFormat="1" ht="16.5" customHeight="1" x14ac:dyDescent="0.35">
      <c r="A781" s="346"/>
      <c r="B781" s="347"/>
      <c r="C781" s="416"/>
      <c r="D781" s="416"/>
      <c r="E781" s="349" t="s">
        <v>5</v>
      </c>
      <c r="F781" s="465" t="s">
        <v>1478</v>
      </c>
      <c r="G781" s="466"/>
      <c r="H781" s="466"/>
      <c r="I781" s="466"/>
      <c r="J781" s="416"/>
      <c r="K781" s="350">
        <v>15.7</v>
      </c>
      <c r="L781" s="322"/>
      <c r="M781" s="322"/>
      <c r="N781" s="348"/>
      <c r="O781" s="348"/>
      <c r="P781" s="348"/>
      <c r="Q781" s="348"/>
      <c r="R781" s="348"/>
      <c r="S781" s="375"/>
      <c r="T781" s="346"/>
      <c r="U781" s="376"/>
      <c r="V781" s="348"/>
      <c r="W781" s="348"/>
      <c r="X781" s="348"/>
      <c r="Y781" s="348"/>
      <c r="Z781" s="348"/>
      <c r="AA781" s="348"/>
      <c r="AB781" s="377"/>
      <c r="AC781" s="346"/>
      <c r="AD781" s="346"/>
      <c r="AE781" s="346"/>
      <c r="AF781" s="346"/>
      <c r="AG781" s="346"/>
      <c r="AH781" s="346"/>
      <c r="AI781" s="346"/>
      <c r="AJ781" s="346"/>
      <c r="AK781" s="346"/>
      <c r="AL781" s="346"/>
      <c r="AM781" s="346"/>
      <c r="AN781" s="346"/>
      <c r="AO781" s="346"/>
      <c r="AP781" s="346"/>
      <c r="AQ781" s="346"/>
      <c r="AR781" s="346"/>
      <c r="AS781" s="346"/>
      <c r="AT781" s="346"/>
      <c r="AU781" s="378" t="s">
        <v>169</v>
      </c>
      <c r="AV781" s="378" t="s">
        <v>112</v>
      </c>
      <c r="AW781" s="346" t="s">
        <v>112</v>
      </c>
      <c r="AX781" s="346" t="s">
        <v>30</v>
      </c>
      <c r="AY781" s="346" t="s">
        <v>72</v>
      </c>
      <c r="AZ781" s="378" t="s">
        <v>162</v>
      </c>
      <c r="BA781" s="346"/>
      <c r="BB781" s="346"/>
      <c r="BC781" s="346"/>
      <c r="BD781" s="346"/>
      <c r="BE781" s="346"/>
      <c r="BF781" s="346"/>
      <c r="BG781" s="346"/>
      <c r="BH781" s="346"/>
      <c r="BI781" s="346"/>
      <c r="BJ781" s="346"/>
      <c r="BK781" s="346"/>
      <c r="BL781" s="346"/>
      <c r="BM781" s="346"/>
      <c r="BN781" s="346"/>
      <c r="BO781" s="346"/>
      <c r="BP781" s="346"/>
      <c r="BQ781" s="346"/>
      <c r="BR781" s="346"/>
      <c r="BS781" s="346"/>
      <c r="BT781" s="346"/>
      <c r="BU781" s="346"/>
      <c r="BV781" s="346"/>
    </row>
    <row r="782" spans="1:74" s="321" customFormat="1" ht="16.5" customHeight="1" x14ac:dyDescent="0.35">
      <c r="A782" s="346"/>
      <c r="B782" s="347"/>
      <c r="C782" s="416"/>
      <c r="D782" s="416"/>
      <c r="E782" s="349" t="s">
        <v>5</v>
      </c>
      <c r="F782" s="465" t="s">
        <v>1479</v>
      </c>
      <c r="G782" s="466"/>
      <c r="H782" s="466"/>
      <c r="I782" s="466"/>
      <c r="J782" s="416"/>
      <c r="K782" s="350">
        <v>109.9</v>
      </c>
      <c r="L782" s="322"/>
      <c r="M782" s="322"/>
      <c r="N782" s="348"/>
      <c r="O782" s="348"/>
      <c r="P782" s="348"/>
      <c r="Q782" s="348"/>
      <c r="R782" s="348"/>
      <c r="S782" s="375"/>
      <c r="T782" s="346"/>
      <c r="U782" s="376"/>
      <c r="V782" s="348"/>
      <c r="W782" s="348"/>
      <c r="X782" s="348"/>
      <c r="Y782" s="348"/>
      <c r="Z782" s="348"/>
      <c r="AA782" s="348"/>
      <c r="AB782" s="377"/>
      <c r="AC782" s="346"/>
      <c r="AD782" s="346"/>
      <c r="AE782" s="346"/>
      <c r="AF782" s="346"/>
      <c r="AG782" s="346"/>
      <c r="AH782" s="346"/>
      <c r="AI782" s="346"/>
      <c r="AJ782" s="346"/>
      <c r="AK782" s="346"/>
      <c r="AL782" s="346"/>
      <c r="AM782" s="346"/>
      <c r="AN782" s="346"/>
      <c r="AO782" s="346"/>
      <c r="AP782" s="346"/>
      <c r="AQ782" s="346"/>
      <c r="AR782" s="346"/>
      <c r="AS782" s="346"/>
      <c r="AT782" s="346"/>
      <c r="AU782" s="378" t="s">
        <v>169</v>
      </c>
      <c r="AV782" s="378" t="s">
        <v>112</v>
      </c>
      <c r="AW782" s="346" t="s">
        <v>112</v>
      </c>
      <c r="AX782" s="346" t="s">
        <v>30</v>
      </c>
      <c r="AY782" s="346" t="s">
        <v>72</v>
      </c>
      <c r="AZ782" s="378" t="s">
        <v>162</v>
      </c>
      <c r="BA782" s="346"/>
      <c r="BB782" s="346"/>
      <c r="BC782" s="346"/>
      <c r="BD782" s="346"/>
      <c r="BE782" s="346"/>
      <c r="BF782" s="346"/>
      <c r="BG782" s="346"/>
      <c r="BH782" s="346"/>
      <c r="BI782" s="346"/>
      <c r="BJ782" s="346"/>
      <c r="BK782" s="346"/>
      <c r="BL782" s="346"/>
      <c r="BM782" s="346"/>
      <c r="BN782" s="346"/>
      <c r="BO782" s="346"/>
      <c r="BP782" s="346"/>
      <c r="BQ782" s="346"/>
      <c r="BR782" s="346"/>
      <c r="BS782" s="346"/>
      <c r="BT782" s="346"/>
      <c r="BU782" s="346"/>
      <c r="BV782" s="346"/>
    </row>
    <row r="783" spans="1:74" s="323" customFormat="1" ht="16.5" customHeight="1" x14ac:dyDescent="0.35">
      <c r="A783" s="351"/>
      <c r="B783" s="352"/>
      <c r="C783" s="417"/>
      <c r="D783" s="417"/>
      <c r="E783" s="354" t="s">
        <v>5</v>
      </c>
      <c r="F783" s="467" t="s">
        <v>170</v>
      </c>
      <c r="G783" s="468"/>
      <c r="H783" s="468"/>
      <c r="I783" s="468"/>
      <c r="J783" s="417"/>
      <c r="K783" s="355">
        <v>304.68</v>
      </c>
      <c r="L783" s="324"/>
      <c r="M783" s="324"/>
      <c r="N783" s="353"/>
      <c r="O783" s="353"/>
      <c r="P783" s="353"/>
      <c r="Q783" s="353"/>
      <c r="R783" s="353"/>
      <c r="S783" s="379"/>
      <c r="T783" s="351"/>
      <c r="U783" s="380"/>
      <c r="V783" s="353"/>
      <c r="W783" s="353"/>
      <c r="X783" s="353"/>
      <c r="Y783" s="353"/>
      <c r="Z783" s="353"/>
      <c r="AA783" s="353"/>
      <c r="AB783" s="381"/>
      <c r="AC783" s="351"/>
      <c r="AD783" s="351"/>
      <c r="AE783" s="351"/>
      <c r="AF783" s="351"/>
      <c r="AG783" s="351"/>
      <c r="AH783" s="351"/>
      <c r="AI783" s="351"/>
      <c r="AJ783" s="351"/>
      <c r="AK783" s="351"/>
      <c r="AL783" s="351"/>
      <c r="AM783" s="351"/>
      <c r="AN783" s="351"/>
      <c r="AO783" s="351"/>
      <c r="AP783" s="351"/>
      <c r="AQ783" s="351"/>
      <c r="AR783" s="351"/>
      <c r="AS783" s="351"/>
      <c r="AT783" s="351"/>
      <c r="AU783" s="382" t="s">
        <v>169</v>
      </c>
      <c r="AV783" s="382" t="s">
        <v>112</v>
      </c>
      <c r="AW783" s="351" t="s">
        <v>167</v>
      </c>
      <c r="AX783" s="351" t="s">
        <v>30</v>
      </c>
      <c r="AY783" s="351" t="s">
        <v>78</v>
      </c>
      <c r="AZ783" s="382" t="s">
        <v>162</v>
      </c>
      <c r="BA783" s="351"/>
      <c r="BB783" s="351"/>
      <c r="BC783" s="351"/>
      <c r="BD783" s="351"/>
      <c r="BE783" s="351"/>
      <c r="BF783" s="351"/>
      <c r="BG783" s="351"/>
      <c r="BH783" s="351"/>
      <c r="BI783" s="351"/>
      <c r="BJ783" s="351"/>
      <c r="BK783" s="351"/>
      <c r="BL783" s="351"/>
      <c r="BM783" s="351"/>
      <c r="BN783" s="351"/>
      <c r="BO783" s="351"/>
      <c r="BP783" s="351"/>
      <c r="BQ783" s="351"/>
      <c r="BR783" s="351"/>
      <c r="BS783" s="351"/>
      <c r="BT783" s="351"/>
      <c r="BU783" s="351"/>
      <c r="BV783" s="351"/>
    </row>
    <row r="784" spans="1:74" s="173" customFormat="1" ht="38.25" customHeight="1" x14ac:dyDescent="0.35">
      <c r="B784" s="174"/>
      <c r="C784" s="245">
        <f>C779+1</f>
        <v>280</v>
      </c>
      <c r="D784" s="245" t="s">
        <v>163</v>
      </c>
      <c r="E784" s="246" t="s">
        <v>1119</v>
      </c>
      <c r="F784" s="460" t="s">
        <v>1120</v>
      </c>
      <c r="G784" s="460"/>
      <c r="H784" s="460"/>
      <c r="I784" s="460"/>
      <c r="J784" s="247" t="s">
        <v>216</v>
      </c>
      <c r="K784" s="248">
        <v>5.8550000000000004</v>
      </c>
      <c r="L784" s="461"/>
      <c r="M784" s="461"/>
      <c r="N784" s="462">
        <f>ROUND(L784*K784,2)</f>
        <v>0</v>
      </c>
      <c r="O784" s="462"/>
      <c r="P784" s="462"/>
      <c r="Q784" s="462"/>
      <c r="R784" s="315" t="s">
        <v>1422</v>
      </c>
      <c r="S784" s="177"/>
      <c r="U784" s="249" t="s">
        <v>5</v>
      </c>
      <c r="V784" s="250" t="s">
        <v>37</v>
      </c>
      <c r="W784" s="251">
        <v>0</v>
      </c>
      <c r="X784" s="251">
        <f>W784*K784</f>
        <v>0</v>
      </c>
      <c r="Y784" s="251">
        <v>0</v>
      </c>
      <c r="Z784" s="251">
        <f>Y784*K784</f>
        <v>0</v>
      </c>
      <c r="AA784" s="251">
        <v>0</v>
      </c>
      <c r="AB784" s="252">
        <f>AA784*K784</f>
        <v>0</v>
      </c>
      <c r="AS784" s="164" t="s">
        <v>198</v>
      </c>
      <c r="AU784" s="164" t="s">
        <v>163</v>
      </c>
      <c r="AV784" s="164" t="s">
        <v>112</v>
      </c>
      <c r="AZ784" s="164" t="s">
        <v>162</v>
      </c>
      <c r="BF784" s="253">
        <f>IF(V784="základní",N784,0)</f>
        <v>0</v>
      </c>
      <c r="BG784" s="253">
        <f>IF(V784="snížená",N784,0)</f>
        <v>0</v>
      </c>
      <c r="BH784" s="253">
        <f>IF(V784="zákl. přenesená",N784,0)</f>
        <v>0</v>
      </c>
      <c r="BI784" s="253">
        <f>IF(V784="sníž. přenesená",N784,0)</f>
        <v>0</v>
      </c>
      <c r="BJ784" s="253">
        <f>IF(V784="nulová",N784,0)</f>
        <v>0</v>
      </c>
      <c r="BK784" s="164" t="s">
        <v>78</v>
      </c>
      <c r="BL784" s="253">
        <f>ROUND(L784*K784,2)</f>
        <v>0</v>
      </c>
      <c r="BM784" s="164" t="s">
        <v>198</v>
      </c>
      <c r="BN784" s="164" t="s">
        <v>1121</v>
      </c>
    </row>
    <row r="785" spans="2:66" s="237" customFormat="1" ht="29.9" customHeight="1" x14ac:dyDescent="0.35">
      <c r="B785" s="233"/>
      <c r="C785" s="244"/>
      <c r="D785" s="244" t="s">
        <v>142</v>
      </c>
      <c r="E785" s="244"/>
      <c r="F785" s="244"/>
      <c r="G785" s="244"/>
      <c r="H785" s="244"/>
      <c r="I785" s="244"/>
      <c r="J785" s="244"/>
      <c r="K785" s="244"/>
      <c r="L785" s="244"/>
      <c r="M785" s="244"/>
      <c r="N785" s="458">
        <f>BL785</f>
        <v>0</v>
      </c>
      <c r="O785" s="459"/>
      <c r="P785" s="459"/>
      <c r="Q785" s="459"/>
      <c r="R785" s="307"/>
      <c r="S785" s="236"/>
      <c r="U785" s="238"/>
      <c r="V785" s="234"/>
      <c r="W785" s="234"/>
      <c r="X785" s="239">
        <f>SUM(X786:X815)</f>
        <v>0</v>
      </c>
      <c r="Y785" s="234"/>
      <c r="Z785" s="239">
        <f>SUM(Z786:Z815)</f>
        <v>0</v>
      </c>
      <c r="AA785" s="234"/>
      <c r="AB785" s="240">
        <f>SUM(AB786:AB815)</f>
        <v>0</v>
      </c>
      <c r="AS785" s="241" t="s">
        <v>112</v>
      </c>
      <c r="AU785" s="242" t="s">
        <v>71</v>
      </c>
      <c r="AV785" s="242" t="s">
        <v>78</v>
      </c>
      <c r="AZ785" s="241" t="s">
        <v>162</v>
      </c>
      <c r="BL785" s="243">
        <f>SUM(BL786:BL815)</f>
        <v>0</v>
      </c>
    </row>
    <row r="786" spans="2:66" s="173" customFormat="1" ht="38.25" customHeight="1" x14ac:dyDescent="0.35">
      <c r="B786" s="174"/>
      <c r="C786" s="245">
        <f>C784+1</f>
        <v>281</v>
      </c>
      <c r="D786" s="245" t="s">
        <v>163</v>
      </c>
      <c r="E786" s="246" t="s">
        <v>1122</v>
      </c>
      <c r="F786" s="460" t="s">
        <v>1123</v>
      </c>
      <c r="G786" s="460"/>
      <c r="H786" s="460"/>
      <c r="I786" s="460"/>
      <c r="J786" s="247" t="s">
        <v>235</v>
      </c>
      <c r="K786" s="248">
        <v>36.301000000000002</v>
      </c>
      <c r="L786" s="461"/>
      <c r="M786" s="461"/>
      <c r="N786" s="462">
        <f>ROUND(L786*K786,2)</f>
        <v>0</v>
      </c>
      <c r="O786" s="462"/>
      <c r="P786" s="462"/>
      <c r="Q786" s="462"/>
      <c r="R786" s="313" t="s">
        <v>1418</v>
      </c>
      <c r="S786" s="177"/>
      <c r="U786" s="249" t="s">
        <v>5</v>
      </c>
      <c r="V786" s="250" t="s">
        <v>37</v>
      </c>
      <c r="W786" s="251">
        <v>0</v>
      </c>
      <c r="X786" s="251">
        <f>W786*K786</f>
        <v>0</v>
      </c>
      <c r="Y786" s="251">
        <v>0</v>
      </c>
      <c r="Z786" s="251">
        <f>Y786*K786</f>
        <v>0</v>
      </c>
      <c r="AA786" s="251">
        <v>0</v>
      </c>
      <c r="AB786" s="252">
        <f>AA786*K786</f>
        <v>0</v>
      </c>
      <c r="AS786" s="164" t="s">
        <v>198</v>
      </c>
      <c r="AU786" s="164" t="s">
        <v>163</v>
      </c>
      <c r="AV786" s="164" t="s">
        <v>112</v>
      </c>
      <c r="AZ786" s="164" t="s">
        <v>162</v>
      </c>
      <c r="BF786" s="253">
        <f>IF(V786="základní",N786,0)</f>
        <v>0</v>
      </c>
      <c r="BG786" s="253">
        <f>IF(V786="snížená",N786,0)</f>
        <v>0</v>
      </c>
      <c r="BH786" s="253">
        <f>IF(V786="zákl. přenesená",N786,0)</f>
        <v>0</v>
      </c>
      <c r="BI786" s="253">
        <f>IF(V786="sníž. přenesená",N786,0)</f>
        <v>0</v>
      </c>
      <c r="BJ786" s="253">
        <f>IF(V786="nulová",N786,0)</f>
        <v>0</v>
      </c>
      <c r="BK786" s="164" t="s">
        <v>78</v>
      </c>
      <c r="BL786" s="253">
        <f>ROUND(L786*K786,2)</f>
        <v>0</v>
      </c>
      <c r="BM786" s="164" t="s">
        <v>198</v>
      </c>
      <c r="BN786" s="164" t="s">
        <v>1124</v>
      </c>
    </row>
    <row r="787" spans="2:66" s="259" customFormat="1" ht="16.5" customHeight="1" x14ac:dyDescent="0.35">
      <c r="B787" s="254"/>
      <c r="C787" s="412"/>
      <c r="D787" s="412"/>
      <c r="E787" s="256" t="s">
        <v>5</v>
      </c>
      <c r="F787" s="481" t="s">
        <v>1125</v>
      </c>
      <c r="G787" s="482"/>
      <c r="H787" s="482"/>
      <c r="I787" s="482"/>
      <c r="J787" s="412"/>
      <c r="K787" s="257">
        <v>36.301000000000002</v>
      </c>
      <c r="L787" s="255"/>
      <c r="M787" s="255"/>
      <c r="N787" s="303"/>
      <c r="O787" s="303"/>
      <c r="P787" s="303"/>
      <c r="Q787" s="303"/>
      <c r="R787" s="303"/>
      <c r="S787" s="258"/>
      <c r="U787" s="260"/>
      <c r="V787" s="303"/>
      <c r="W787" s="303"/>
      <c r="X787" s="303"/>
      <c r="Y787" s="303"/>
      <c r="Z787" s="303"/>
      <c r="AA787" s="303"/>
      <c r="AB787" s="261"/>
      <c r="AU787" s="262" t="s">
        <v>169</v>
      </c>
      <c r="AV787" s="262" t="s">
        <v>112</v>
      </c>
      <c r="AW787" s="259" t="s">
        <v>112</v>
      </c>
      <c r="AX787" s="259" t="s">
        <v>30</v>
      </c>
      <c r="AY787" s="259" t="s">
        <v>72</v>
      </c>
      <c r="AZ787" s="262" t="s">
        <v>162</v>
      </c>
    </row>
    <row r="788" spans="2:66" s="268" customFormat="1" ht="16.5" customHeight="1" x14ac:dyDescent="0.35">
      <c r="B788" s="263"/>
      <c r="C788" s="413"/>
      <c r="D788" s="413"/>
      <c r="E788" s="265" t="s">
        <v>5</v>
      </c>
      <c r="F788" s="479" t="s">
        <v>170</v>
      </c>
      <c r="G788" s="480"/>
      <c r="H788" s="480"/>
      <c r="I788" s="480"/>
      <c r="J788" s="413"/>
      <c r="K788" s="266">
        <v>36.301000000000002</v>
      </c>
      <c r="L788" s="264"/>
      <c r="M788" s="264"/>
      <c r="N788" s="304"/>
      <c r="O788" s="304"/>
      <c r="P788" s="304"/>
      <c r="Q788" s="304"/>
      <c r="R788" s="304"/>
      <c r="S788" s="267"/>
      <c r="U788" s="269"/>
      <c r="V788" s="304"/>
      <c r="W788" s="304"/>
      <c r="X788" s="304"/>
      <c r="Y788" s="304"/>
      <c r="Z788" s="304"/>
      <c r="AA788" s="304"/>
      <c r="AB788" s="270"/>
      <c r="AU788" s="271" t="s">
        <v>169</v>
      </c>
      <c r="AV788" s="271" t="s">
        <v>112</v>
      </c>
      <c r="AW788" s="268" t="s">
        <v>167</v>
      </c>
      <c r="AX788" s="268" t="s">
        <v>30</v>
      </c>
      <c r="AY788" s="268" t="s">
        <v>78</v>
      </c>
      <c r="AZ788" s="271" t="s">
        <v>162</v>
      </c>
    </row>
    <row r="789" spans="2:66" s="173" customFormat="1" ht="25.5" customHeight="1" x14ac:dyDescent="0.35">
      <c r="B789" s="174"/>
      <c r="C789" s="279">
        <f>C786+1</f>
        <v>282</v>
      </c>
      <c r="D789" s="279" t="s">
        <v>240</v>
      </c>
      <c r="E789" s="280" t="s">
        <v>1126</v>
      </c>
      <c r="F789" s="471" t="s">
        <v>1127</v>
      </c>
      <c r="G789" s="471"/>
      <c r="H789" s="471"/>
      <c r="I789" s="471"/>
      <c r="J789" s="281" t="s">
        <v>235</v>
      </c>
      <c r="K789" s="282">
        <v>39.930999999999997</v>
      </c>
      <c r="L789" s="469"/>
      <c r="M789" s="469"/>
      <c r="N789" s="495">
        <f>ROUND(L789*K789,2)</f>
        <v>0</v>
      </c>
      <c r="O789" s="462"/>
      <c r="P789" s="462"/>
      <c r="Q789" s="462"/>
      <c r="R789" s="313" t="s">
        <v>1418</v>
      </c>
      <c r="S789" s="177"/>
      <c r="U789" s="249" t="s">
        <v>5</v>
      </c>
      <c r="V789" s="250" t="s">
        <v>37</v>
      </c>
      <c r="W789" s="251">
        <v>0</v>
      </c>
      <c r="X789" s="251">
        <f>W789*K789</f>
        <v>0</v>
      </c>
      <c r="Y789" s="251">
        <v>0</v>
      </c>
      <c r="Z789" s="251">
        <f>Y789*K789</f>
        <v>0</v>
      </c>
      <c r="AA789" s="251">
        <v>0</v>
      </c>
      <c r="AB789" s="252">
        <f>AA789*K789</f>
        <v>0</v>
      </c>
      <c r="AS789" s="164" t="s">
        <v>236</v>
      </c>
      <c r="AU789" s="164" t="s">
        <v>240</v>
      </c>
      <c r="AV789" s="164" t="s">
        <v>112</v>
      </c>
      <c r="AZ789" s="164" t="s">
        <v>162</v>
      </c>
      <c r="BF789" s="253">
        <f>IF(V789="základní",N789,0)</f>
        <v>0</v>
      </c>
      <c r="BG789" s="253">
        <f>IF(V789="snížená",N789,0)</f>
        <v>0</v>
      </c>
      <c r="BH789" s="253">
        <f>IF(V789="zákl. přenesená",N789,0)</f>
        <v>0</v>
      </c>
      <c r="BI789" s="253">
        <f>IF(V789="sníž. přenesená",N789,0)</f>
        <v>0</v>
      </c>
      <c r="BJ789" s="253">
        <f>IF(V789="nulová",N789,0)</f>
        <v>0</v>
      </c>
      <c r="BK789" s="164" t="s">
        <v>78</v>
      </c>
      <c r="BL789" s="253">
        <f>ROUND(L789*K789,2)</f>
        <v>0</v>
      </c>
      <c r="BM789" s="164" t="s">
        <v>198</v>
      </c>
      <c r="BN789" s="164" t="s">
        <v>1128</v>
      </c>
    </row>
    <row r="790" spans="2:66" s="173" customFormat="1" ht="38.25" customHeight="1" x14ac:dyDescent="0.35">
      <c r="B790" s="174"/>
      <c r="C790" s="245">
        <f t="shared" ref="C790:C800" si="72">C789+1</f>
        <v>283</v>
      </c>
      <c r="D790" s="245" t="s">
        <v>163</v>
      </c>
      <c r="E790" s="246" t="s">
        <v>1129</v>
      </c>
      <c r="F790" s="460" t="s">
        <v>1130</v>
      </c>
      <c r="G790" s="460"/>
      <c r="H790" s="460"/>
      <c r="I790" s="460"/>
      <c r="J790" s="247" t="s">
        <v>227</v>
      </c>
      <c r="K790" s="248">
        <v>109.23</v>
      </c>
      <c r="L790" s="461"/>
      <c r="M790" s="461"/>
      <c r="N790" s="462">
        <f>ROUND(L790*K790,2)</f>
        <v>0</v>
      </c>
      <c r="O790" s="462"/>
      <c r="P790" s="462"/>
      <c r="Q790" s="462"/>
      <c r="R790" s="313" t="s">
        <v>1418</v>
      </c>
      <c r="S790" s="177"/>
      <c r="U790" s="249" t="s">
        <v>5</v>
      </c>
      <c r="V790" s="250" t="s">
        <v>37</v>
      </c>
      <c r="W790" s="251">
        <v>0</v>
      </c>
      <c r="X790" s="251">
        <f>W790*K790</f>
        <v>0</v>
      </c>
      <c r="Y790" s="251">
        <v>0</v>
      </c>
      <c r="Z790" s="251">
        <f>Y790*K790</f>
        <v>0</v>
      </c>
      <c r="AA790" s="251">
        <v>0</v>
      </c>
      <c r="AB790" s="252">
        <f>AA790*K790</f>
        <v>0</v>
      </c>
      <c r="AS790" s="164" t="s">
        <v>198</v>
      </c>
      <c r="AU790" s="164" t="s">
        <v>163</v>
      </c>
      <c r="AV790" s="164" t="s">
        <v>112</v>
      </c>
      <c r="AZ790" s="164" t="s">
        <v>162</v>
      </c>
      <c r="BF790" s="253">
        <f>IF(V790="základní",N790,0)</f>
        <v>0</v>
      </c>
      <c r="BG790" s="253">
        <f>IF(V790="snížená",N790,0)</f>
        <v>0</v>
      </c>
      <c r="BH790" s="253">
        <f>IF(V790="zákl. přenesená",N790,0)</f>
        <v>0</v>
      </c>
      <c r="BI790" s="253">
        <f>IF(V790="sníž. přenesená",N790,0)</f>
        <v>0</v>
      </c>
      <c r="BJ790" s="253">
        <f>IF(V790="nulová",N790,0)</f>
        <v>0</v>
      </c>
      <c r="BK790" s="164" t="s">
        <v>78</v>
      </c>
      <c r="BL790" s="253">
        <f>ROUND(L790*K790,2)</f>
        <v>0</v>
      </c>
      <c r="BM790" s="164" t="s">
        <v>198</v>
      </c>
      <c r="BN790" s="164" t="s">
        <v>1131</v>
      </c>
    </row>
    <row r="791" spans="2:66" s="275" customFormat="1" ht="16.5" customHeight="1" x14ac:dyDescent="0.35">
      <c r="B791" s="272"/>
      <c r="C791" s="414"/>
      <c r="D791" s="414"/>
      <c r="E791" s="415" t="s">
        <v>5</v>
      </c>
      <c r="F791" s="491" t="s">
        <v>1132</v>
      </c>
      <c r="G791" s="492"/>
      <c r="H791" s="492"/>
      <c r="I791" s="492"/>
      <c r="J791" s="414"/>
      <c r="K791" s="415" t="s">
        <v>5</v>
      </c>
      <c r="L791" s="273"/>
      <c r="M791" s="273"/>
      <c r="N791" s="306"/>
      <c r="O791" s="306"/>
      <c r="P791" s="306"/>
      <c r="Q791" s="306"/>
      <c r="R791" s="306"/>
      <c r="S791" s="274"/>
      <c r="U791" s="276"/>
      <c r="V791" s="306"/>
      <c r="W791" s="306"/>
      <c r="X791" s="306"/>
      <c r="Y791" s="306"/>
      <c r="Z791" s="306"/>
      <c r="AA791" s="306"/>
      <c r="AB791" s="277"/>
      <c r="AU791" s="278" t="s">
        <v>169</v>
      </c>
      <c r="AV791" s="278" t="s">
        <v>112</v>
      </c>
      <c r="AW791" s="275" t="s">
        <v>78</v>
      </c>
      <c r="AX791" s="275" t="s">
        <v>30</v>
      </c>
      <c r="AY791" s="275" t="s">
        <v>72</v>
      </c>
      <c r="AZ791" s="278" t="s">
        <v>162</v>
      </c>
    </row>
    <row r="792" spans="2:66" s="259" customFormat="1" ht="16.5" customHeight="1" x14ac:dyDescent="0.35">
      <c r="B792" s="254"/>
      <c r="C792" s="412"/>
      <c r="D792" s="412"/>
      <c r="E792" s="256" t="s">
        <v>5</v>
      </c>
      <c r="F792" s="477" t="s">
        <v>1133</v>
      </c>
      <c r="G792" s="478"/>
      <c r="H792" s="478"/>
      <c r="I792" s="478"/>
      <c r="J792" s="412"/>
      <c r="K792" s="257">
        <v>42.05</v>
      </c>
      <c r="L792" s="255"/>
      <c r="M792" s="255"/>
      <c r="N792" s="303"/>
      <c r="O792" s="303"/>
      <c r="P792" s="303"/>
      <c r="Q792" s="303"/>
      <c r="R792" s="303"/>
      <c r="S792" s="258"/>
      <c r="U792" s="260"/>
      <c r="V792" s="303"/>
      <c r="W792" s="303"/>
      <c r="X792" s="303"/>
      <c r="Y792" s="303"/>
      <c r="Z792" s="303"/>
      <c r="AA792" s="303"/>
      <c r="AB792" s="261"/>
      <c r="AU792" s="262" t="s">
        <v>169</v>
      </c>
      <c r="AV792" s="262" t="s">
        <v>112</v>
      </c>
      <c r="AW792" s="259" t="s">
        <v>112</v>
      </c>
      <c r="AX792" s="259" t="s">
        <v>30</v>
      </c>
      <c r="AY792" s="259" t="s">
        <v>72</v>
      </c>
      <c r="AZ792" s="262" t="s">
        <v>162</v>
      </c>
    </row>
    <row r="793" spans="2:66" s="275" customFormat="1" ht="16.5" customHeight="1" x14ac:dyDescent="0.35">
      <c r="B793" s="272"/>
      <c r="C793" s="414"/>
      <c r="D793" s="414"/>
      <c r="E793" s="415" t="s">
        <v>5</v>
      </c>
      <c r="F793" s="493" t="s">
        <v>576</v>
      </c>
      <c r="G793" s="494"/>
      <c r="H793" s="494"/>
      <c r="I793" s="494"/>
      <c r="J793" s="414"/>
      <c r="K793" s="415" t="s">
        <v>5</v>
      </c>
      <c r="L793" s="273"/>
      <c r="M793" s="273"/>
      <c r="N793" s="306"/>
      <c r="O793" s="306"/>
      <c r="P793" s="306"/>
      <c r="Q793" s="306"/>
      <c r="R793" s="306"/>
      <c r="S793" s="274"/>
      <c r="U793" s="276"/>
      <c r="V793" s="306"/>
      <c r="W793" s="306"/>
      <c r="X793" s="306"/>
      <c r="Y793" s="306"/>
      <c r="Z793" s="306"/>
      <c r="AA793" s="306"/>
      <c r="AB793" s="277"/>
      <c r="AU793" s="278" t="s">
        <v>169</v>
      </c>
      <c r="AV793" s="278" t="s">
        <v>112</v>
      </c>
      <c r="AW793" s="275" t="s">
        <v>78</v>
      </c>
      <c r="AX793" s="275" t="s">
        <v>30</v>
      </c>
      <c r="AY793" s="275" t="s">
        <v>72</v>
      </c>
      <c r="AZ793" s="278" t="s">
        <v>162</v>
      </c>
    </row>
    <row r="794" spans="2:66" s="259" customFormat="1" ht="25.5" customHeight="1" x14ac:dyDescent="0.35">
      <c r="B794" s="254"/>
      <c r="C794" s="412"/>
      <c r="D794" s="412"/>
      <c r="E794" s="256" t="s">
        <v>5</v>
      </c>
      <c r="F794" s="477" t="s">
        <v>1134</v>
      </c>
      <c r="G794" s="478"/>
      <c r="H794" s="478"/>
      <c r="I794" s="478"/>
      <c r="J794" s="412"/>
      <c r="K794" s="257">
        <v>58.98</v>
      </c>
      <c r="L794" s="255"/>
      <c r="M794" s="255"/>
      <c r="N794" s="303"/>
      <c r="O794" s="303"/>
      <c r="P794" s="303"/>
      <c r="Q794" s="303"/>
      <c r="R794" s="303"/>
      <c r="S794" s="258"/>
      <c r="U794" s="260"/>
      <c r="V794" s="303"/>
      <c r="W794" s="303"/>
      <c r="X794" s="303"/>
      <c r="Y794" s="303"/>
      <c r="Z794" s="303"/>
      <c r="AA794" s="303"/>
      <c r="AB794" s="261"/>
      <c r="AU794" s="262" t="s">
        <v>169</v>
      </c>
      <c r="AV794" s="262" t="s">
        <v>112</v>
      </c>
      <c r="AW794" s="259" t="s">
        <v>112</v>
      </c>
      <c r="AX794" s="259" t="s">
        <v>30</v>
      </c>
      <c r="AY794" s="259" t="s">
        <v>72</v>
      </c>
      <c r="AZ794" s="262" t="s">
        <v>162</v>
      </c>
    </row>
    <row r="795" spans="2:66" s="275" customFormat="1" ht="16.5" customHeight="1" x14ac:dyDescent="0.35">
      <c r="B795" s="272"/>
      <c r="C795" s="414"/>
      <c r="D795" s="414"/>
      <c r="E795" s="415" t="s">
        <v>5</v>
      </c>
      <c r="F795" s="493" t="s">
        <v>578</v>
      </c>
      <c r="G795" s="494"/>
      <c r="H795" s="494"/>
      <c r="I795" s="494"/>
      <c r="J795" s="414"/>
      <c r="K795" s="415" t="s">
        <v>5</v>
      </c>
      <c r="L795" s="273"/>
      <c r="M795" s="273"/>
      <c r="N795" s="306"/>
      <c r="O795" s="306"/>
      <c r="P795" s="306"/>
      <c r="Q795" s="306"/>
      <c r="R795" s="306"/>
      <c r="S795" s="274"/>
      <c r="U795" s="276"/>
      <c r="V795" s="306"/>
      <c r="W795" s="306"/>
      <c r="X795" s="306"/>
      <c r="Y795" s="306"/>
      <c r="Z795" s="306"/>
      <c r="AA795" s="306"/>
      <c r="AB795" s="277"/>
      <c r="AU795" s="278" t="s">
        <v>169</v>
      </c>
      <c r="AV795" s="278" t="s">
        <v>112</v>
      </c>
      <c r="AW795" s="275" t="s">
        <v>78</v>
      </c>
      <c r="AX795" s="275" t="s">
        <v>30</v>
      </c>
      <c r="AY795" s="275" t="s">
        <v>72</v>
      </c>
      <c r="AZ795" s="278" t="s">
        <v>162</v>
      </c>
    </row>
    <row r="796" spans="2:66" s="259" customFormat="1" ht="16.5" customHeight="1" x14ac:dyDescent="0.35">
      <c r="B796" s="254"/>
      <c r="C796" s="412"/>
      <c r="D796" s="412"/>
      <c r="E796" s="256" t="s">
        <v>5</v>
      </c>
      <c r="F796" s="477" t="s">
        <v>579</v>
      </c>
      <c r="G796" s="478"/>
      <c r="H796" s="478"/>
      <c r="I796" s="478"/>
      <c r="J796" s="412"/>
      <c r="K796" s="257">
        <v>8.1999999999999993</v>
      </c>
      <c r="L796" s="255"/>
      <c r="M796" s="255"/>
      <c r="N796" s="303"/>
      <c r="O796" s="303"/>
      <c r="P796" s="303"/>
      <c r="Q796" s="303"/>
      <c r="R796" s="303"/>
      <c r="S796" s="258"/>
      <c r="U796" s="260"/>
      <c r="V796" s="303"/>
      <c r="W796" s="303"/>
      <c r="X796" s="303"/>
      <c r="Y796" s="303"/>
      <c r="Z796" s="303"/>
      <c r="AA796" s="303"/>
      <c r="AB796" s="261"/>
      <c r="AU796" s="262" t="s">
        <v>169</v>
      </c>
      <c r="AV796" s="262" t="s">
        <v>112</v>
      </c>
      <c r="AW796" s="259" t="s">
        <v>112</v>
      </c>
      <c r="AX796" s="259" t="s">
        <v>30</v>
      </c>
      <c r="AY796" s="259" t="s">
        <v>72</v>
      </c>
      <c r="AZ796" s="262" t="s">
        <v>162</v>
      </c>
    </row>
    <row r="797" spans="2:66" s="268" customFormat="1" ht="16.5" customHeight="1" x14ac:dyDescent="0.35">
      <c r="B797" s="263"/>
      <c r="C797" s="413"/>
      <c r="D797" s="413"/>
      <c r="E797" s="265" t="s">
        <v>5</v>
      </c>
      <c r="F797" s="479" t="s">
        <v>170</v>
      </c>
      <c r="G797" s="480"/>
      <c r="H797" s="480"/>
      <c r="I797" s="480"/>
      <c r="J797" s="413"/>
      <c r="K797" s="266">
        <v>109.23</v>
      </c>
      <c r="L797" s="264"/>
      <c r="M797" s="264"/>
      <c r="N797" s="304"/>
      <c r="O797" s="304"/>
      <c r="P797" s="304"/>
      <c r="Q797" s="304"/>
      <c r="R797" s="304"/>
      <c r="S797" s="267"/>
      <c r="U797" s="269"/>
      <c r="V797" s="304"/>
      <c r="W797" s="304"/>
      <c r="X797" s="304"/>
      <c r="Y797" s="304"/>
      <c r="Z797" s="304"/>
      <c r="AA797" s="304"/>
      <c r="AB797" s="270"/>
      <c r="AU797" s="271" t="s">
        <v>169</v>
      </c>
      <c r="AV797" s="271" t="s">
        <v>112</v>
      </c>
      <c r="AW797" s="268" t="s">
        <v>167</v>
      </c>
      <c r="AX797" s="268" t="s">
        <v>30</v>
      </c>
      <c r="AY797" s="268" t="s">
        <v>78</v>
      </c>
      <c r="AZ797" s="271" t="s">
        <v>162</v>
      </c>
    </row>
    <row r="798" spans="2:66" s="173" customFormat="1" ht="38.25" customHeight="1" x14ac:dyDescent="0.35">
      <c r="B798" s="174"/>
      <c r="C798" s="279">
        <f>C790+1</f>
        <v>284</v>
      </c>
      <c r="D798" s="279" t="s">
        <v>240</v>
      </c>
      <c r="E798" s="280" t="s">
        <v>1135</v>
      </c>
      <c r="F798" s="471" t="s">
        <v>1136</v>
      </c>
      <c r="G798" s="471"/>
      <c r="H798" s="471"/>
      <c r="I798" s="471"/>
      <c r="J798" s="281" t="s">
        <v>227</v>
      </c>
      <c r="K798" s="282">
        <v>111.133</v>
      </c>
      <c r="L798" s="469"/>
      <c r="M798" s="469"/>
      <c r="N798" s="495">
        <f>ROUND(L798*K798,2)</f>
        <v>0</v>
      </c>
      <c r="O798" s="462"/>
      <c r="P798" s="462"/>
      <c r="Q798" s="462"/>
      <c r="R798" s="313" t="s">
        <v>1418</v>
      </c>
      <c r="S798" s="177"/>
      <c r="U798" s="249" t="s">
        <v>5</v>
      </c>
      <c r="V798" s="250" t="s">
        <v>37</v>
      </c>
      <c r="W798" s="251">
        <v>0</v>
      </c>
      <c r="X798" s="251">
        <f>W798*K798</f>
        <v>0</v>
      </c>
      <c r="Y798" s="251">
        <v>0</v>
      </c>
      <c r="Z798" s="251">
        <f>Y798*K798</f>
        <v>0</v>
      </c>
      <c r="AA798" s="251">
        <v>0</v>
      </c>
      <c r="AB798" s="252">
        <f>AA798*K798</f>
        <v>0</v>
      </c>
      <c r="AS798" s="164" t="s">
        <v>236</v>
      </c>
      <c r="AU798" s="164" t="s">
        <v>240</v>
      </c>
      <c r="AV798" s="164" t="s">
        <v>112</v>
      </c>
      <c r="AZ798" s="164" t="s">
        <v>162</v>
      </c>
      <c r="BF798" s="253">
        <f>IF(V798="základní",N798,0)</f>
        <v>0</v>
      </c>
      <c r="BG798" s="253">
        <f>IF(V798="snížená",N798,0)</f>
        <v>0</v>
      </c>
      <c r="BH798" s="253">
        <f>IF(V798="zákl. přenesená",N798,0)</f>
        <v>0</v>
      </c>
      <c r="BI798" s="253">
        <f>IF(V798="sníž. přenesená",N798,0)</f>
        <v>0</v>
      </c>
      <c r="BJ798" s="253">
        <f>IF(V798="nulová",N798,0)</f>
        <v>0</v>
      </c>
      <c r="BK798" s="164" t="s">
        <v>78</v>
      </c>
      <c r="BL798" s="253">
        <f>ROUND(L798*K798,2)</f>
        <v>0</v>
      </c>
      <c r="BM798" s="164" t="s">
        <v>198</v>
      </c>
      <c r="BN798" s="164" t="s">
        <v>1137</v>
      </c>
    </row>
    <row r="799" spans="2:66" s="173" customFormat="1" ht="38.25" customHeight="1" x14ac:dyDescent="0.35">
      <c r="B799" s="174"/>
      <c r="C799" s="279">
        <f t="shared" si="72"/>
        <v>285</v>
      </c>
      <c r="D799" s="279" t="s">
        <v>240</v>
      </c>
      <c r="E799" s="280" t="s">
        <v>1138</v>
      </c>
      <c r="F799" s="471" t="s">
        <v>1139</v>
      </c>
      <c r="G799" s="471"/>
      <c r="H799" s="471"/>
      <c r="I799" s="471"/>
      <c r="J799" s="281" t="s">
        <v>227</v>
      </c>
      <c r="K799" s="282">
        <v>9.02</v>
      </c>
      <c r="L799" s="469"/>
      <c r="M799" s="469"/>
      <c r="N799" s="495">
        <f>ROUND(L799*K799,2)</f>
        <v>0</v>
      </c>
      <c r="O799" s="462"/>
      <c r="P799" s="462"/>
      <c r="Q799" s="462"/>
      <c r="R799" s="313" t="s">
        <v>1418</v>
      </c>
      <c r="S799" s="177"/>
      <c r="U799" s="249" t="s">
        <v>5</v>
      </c>
      <c r="V799" s="250" t="s">
        <v>37</v>
      </c>
      <c r="W799" s="251">
        <v>0</v>
      </c>
      <c r="X799" s="251">
        <f>W799*K799</f>
        <v>0</v>
      </c>
      <c r="Y799" s="251">
        <v>0</v>
      </c>
      <c r="Z799" s="251">
        <f>Y799*K799</f>
        <v>0</v>
      </c>
      <c r="AA799" s="251">
        <v>0</v>
      </c>
      <c r="AB799" s="252">
        <f>AA799*K799</f>
        <v>0</v>
      </c>
      <c r="AS799" s="164" t="s">
        <v>236</v>
      </c>
      <c r="AU799" s="164" t="s">
        <v>240</v>
      </c>
      <c r="AV799" s="164" t="s">
        <v>112</v>
      </c>
      <c r="AZ799" s="164" t="s">
        <v>162</v>
      </c>
      <c r="BF799" s="253">
        <f>IF(V799="základní",N799,0)</f>
        <v>0</v>
      </c>
      <c r="BG799" s="253">
        <f>IF(V799="snížená",N799,0)</f>
        <v>0</v>
      </c>
      <c r="BH799" s="253">
        <f>IF(V799="zákl. přenesená",N799,0)</f>
        <v>0</v>
      </c>
      <c r="BI799" s="253">
        <f>IF(V799="sníž. přenesená",N799,0)</f>
        <v>0</v>
      </c>
      <c r="BJ799" s="253">
        <f>IF(V799="nulová",N799,0)</f>
        <v>0</v>
      </c>
      <c r="BK799" s="164" t="s">
        <v>78</v>
      </c>
      <c r="BL799" s="253">
        <f>ROUND(L799*K799,2)</f>
        <v>0</v>
      </c>
      <c r="BM799" s="164" t="s">
        <v>198</v>
      </c>
      <c r="BN799" s="164" t="s">
        <v>1140</v>
      </c>
    </row>
    <row r="800" spans="2:66" s="173" customFormat="1" ht="25.5" customHeight="1" x14ac:dyDescent="0.35">
      <c r="B800" s="174"/>
      <c r="C800" s="245">
        <f t="shared" si="72"/>
        <v>286</v>
      </c>
      <c r="D800" s="245" t="s">
        <v>163</v>
      </c>
      <c r="E800" s="246" t="s">
        <v>1141</v>
      </c>
      <c r="F800" s="460" t="s">
        <v>1142</v>
      </c>
      <c r="G800" s="460"/>
      <c r="H800" s="460"/>
      <c r="I800" s="460"/>
      <c r="J800" s="247" t="s">
        <v>227</v>
      </c>
      <c r="K800" s="248">
        <v>38.47</v>
      </c>
      <c r="L800" s="461"/>
      <c r="M800" s="461"/>
      <c r="N800" s="462">
        <f>ROUND(L800*K800,2)</f>
        <v>0</v>
      </c>
      <c r="O800" s="462"/>
      <c r="P800" s="462"/>
      <c r="Q800" s="462"/>
      <c r="R800" s="313" t="s">
        <v>1418</v>
      </c>
      <c r="S800" s="177"/>
      <c r="U800" s="249" t="s">
        <v>5</v>
      </c>
      <c r="V800" s="250" t="s">
        <v>37</v>
      </c>
      <c r="W800" s="251">
        <v>0</v>
      </c>
      <c r="X800" s="251">
        <f>W800*K800</f>
        <v>0</v>
      </c>
      <c r="Y800" s="251">
        <v>0</v>
      </c>
      <c r="Z800" s="251">
        <f>Y800*K800</f>
        <v>0</v>
      </c>
      <c r="AA800" s="251">
        <v>0</v>
      </c>
      <c r="AB800" s="252">
        <f>AA800*K800</f>
        <v>0</v>
      </c>
      <c r="AS800" s="164" t="s">
        <v>198</v>
      </c>
      <c r="AU800" s="164" t="s">
        <v>163</v>
      </c>
      <c r="AV800" s="164" t="s">
        <v>112</v>
      </c>
      <c r="AZ800" s="164" t="s">
        <v>162</v>
      </c>
      <c r="BF800" s="253">
        <f>IF(V800="základní",N800,0)</f>
        <v>0</v>
      </c>
      <c r="BG800" s="253">
        <f>IF(V800="snížená",N800,0)</f>
        <v>0</v>
      </c>
      <c r="BH800" s="253">
        <f>IF(V800="zákl. přenesená",N800,0)</f>
        <v>0</v>
      </c>
      <c r="BI800" s="253">
        <f>IF(V800="sníž. přenesená",N800,0)</f>
        <v>0</v>
      </c>
      <c r="BJ800" s="253">
        <f>IF(V800="nulová",N800,0)</f>
        <v>0</v>
      </c>
      <c r="BK800" s="164" t="s">
        <v>78</v>
      </c>
      <c r="BL800" s="253">
        <f>ROUND(L800*K800,2)</f>
        <v>0</v>
      </c>
      <c r="BM800" s="164" t="s">
        <v>198</v>
      </c>
      <c r="BN800" s="164" t="s">
        <v>1143</v>
      </c>
    </row>
    <row r="801" spans="2:66" s="275" customFormat="1" ht="16.5" customHeight="1" x14ac:dyDescent="0.35">
      <c r="B801" s="272"/>
      <c r="C801" s="414"/>
      <c r="D801" s="414"/>
      <c r="E801" s="415" t="s">
        <v>5</v>
      </c>
      <c r="F801" s="491" t="s">
        <v>576</v>
      </c>
      <c r="G801" s="492"/>
      <c r="H801" s="492"/>
      <c r="I801" s="492"/>
      <c r="J801" s="414"/>
      <c r="K801" s="415" t="s">
        <v>5</v>
      </c>
      <c r="L801" s="273"/>
      <c r="M801" s="273"/>
      <c r="N801" s="306"/>
      <c r="O801" s="306"/>
      <c r="P801" s="306"/>
      <c r="Q801" s="306"/>
      <c r="R801" s="306"/>
      <c r="S801" s="274"/>
      <c r="U801" s="276"/>
      <c r="V801" s="306"/>
      <c r="W801" s="306"/>
      <c r="X801" s="306"/>
      <c r="Y801" s="306"/>
      <c r="Z801" s="306"/>
      <c r="AA801" s="306"/>
      <c r="AB801" s="277"/>
      <c r="AU801" s="278" t="s">
        <v>169</v>
      </c>
      <c r="AV801" s="278" t="s">
        <v>112</v>
      </c>
      <c r="AW801" s="275" t="s">
        <v>78</v>
      </c>
      <c r="AX801" s="275" t="s">
        <v>30</v>
      </c>
      <c r="AY801" s="275" t="s">
        <v>72</v>
      </c>
      <c r="AZ801" s="278" t="s">
        <v>162</v>
      </c>
    </row>
    <row r="802" spans="2:66" s="259" customFormat="1" ht="25.5" customHeight="1" x14ac:dyDescent="0.35">
      <c r="B802" s="254"/>
      <c r="C802" s="412"/>
      <c r="D802" s="412"/>
      <c r="E802" s="256" t="s">
        <v>5</v>
      </c>
      <c r="F802" s="477" t="s">
        <v>1144</v>
      </c>
      <c r="G802" s="478"/>
      <c r="H802" s="478"/>
      <c r="I802" s="478"/>
      <c r="J802" s="412"/>
      <c r="K802" s="257">
        <v>30.27</v>
      </c>
      <c r="L802" s="255"/>
      <c r="M802" s="255"/>
      <c r="N802" s="303"/>
      <c r="O802" s="303"/>
      <c r="P802" s="303"/>
      <c r="Q802" s="303"/>
      <c r="R802" s="303"/>
      <c r="S802" s="258"/>
      <c r="U802" s="260"/>
      <c r="V802" s="303"/>
      <c r="W802" s="303"/>
      <c r="X802" s="303"/>
      <c r="Y802" s="303"/>
      <c r="Z802" s="303"/>
      <c r="AA802" s="303"/>
      <c r="AB802" s="261"/>
      <c r="AU802" s="262" t="s">
        <v>169</v>
      </c>
      <c r="AV802" s="262" t="s">
        <v>112</v>
      </c>
      <c r="AW802" s="259" t="s">
        <v>112</v>
      </c>
      <c r="AX802" s="259" t="s">
        <v>30</v>
      </c>
      <c r="AY802" s="259" t="s">
        <v>72</v>
      </c>
      <c r="AZ802" s="262" t="s">
        <v>162</v>
      </c>
    </row>
    <row r="803" spans="2:66" s="275" customFormat="1" ht="16.5" customHeight="1" x14ac:dyDescent="0.35">
      <c r="B803" s="272"/>
      <c r="C803" s="414"/>
      <c r="D803" s="414"/>
      <c r="E803" s="415" t="s">
        <v>5</v>
      </c>
      <c r="F803" s="493" t="s">
        <v>578</v>
      </c>
      <c r="G803" s="494"/>
      <c r="H803" s="494"/>
      <c r="I803" s="494"/>
      <c r="J803" s="414"/>
      <c r="K803" s="415" t="s">
        <v>5</v>
      </c>
      <c r="L803" s="273"/>
      <c r="M803" s="273"/>
      <c r="N803" s="306"/>
      <c r="O803" s="306"/>
      <c r="P803" s="306"/>
      <c r="Q803" s="306"/>
      <c r="R803" s="306"/>
      <c r="S803" s="274"/>
      <c r="U803" s="276"/>
      <c r="V803" s="306"/>
      <c r="W803" s="306"/>
      <c r="X803" s="306"/>
      <c r="Y803" s="306"/>
      <c r="Z803" s="306"/>
      <c r="AA803" s="306"/>
      <c r="AB803" s="277"/>
      <c r="AU803" s="278" t="s">
        <v>169</v>
      </c>
      <c r="AV803" s="278" t="s">
        <v>112</v>
      </c>
      <c r="AW803" s="275" t="s">
        <v>78</v>
      </c>
      <c r="AX803" s="275" t="s">
        <v>30</v>
      </c>
      <c r="AY803" s="275" t="s">
        <v>72</v>
      </c>
      <c r="AZ803" s="278" t="s">
        <v>162</v>
      </c>
    </row>
    <row r="804" spans="2:66" s="259" customFormat="1" ht="16.5" customHeight="1" x14ac:dyDescent="0.35">
      <c r="B804" s="254"/>
      <c r="C804" s="412"/>
      <c r="D804" s="412"/>
      <c r="E804" s="256" t="s">
        <v>5</v>
      </c>
      <c r="F804" s="477" t="s">
        <v>1145</v>
      </c>
      <c r="G804" s="478"/>
      <c r="H804" s="478"/>
      <c r="I804" s="478"/>
      <c r="J804" s="412"/>
      <c r="K804" s="257">
        <v>8.1999999999999993</v>
      </c>
      <c r="L804" s="255"/>
      <c r="M804" s="255"/>
      <c r="N804" s="303"/>
      <c r="O804" s="303"/>
      <c r="P804" s="303"/>
      <c r="Q804" s="303"/>
      <c r="R804" s="303"/>
      <c r="S804" s="258"/>
      <c r="U804" s="260"/>
      <c r="V804" s="303"/>
      <c r="W804" s="303"/>
      <c r="X804" s="303"/>
      <c r="Y804" s="303"/>
      <c r="Z804" s="303"/>
      <c r="AA804" s="303"/>
      <c r="AB804" s="261"/>
      <c r="AU804" s="262" t="s">
        <v>169</v>
      </c>
      <c r="AV804" s="262" t="s">
        <v>112</v>
      </c>
      <c r="AW804" s="259" t="s">
        <v>112</v>
      </c>
      <c r="AX804" s="259" t="s">
        <v>30</v>
      </c>
      <c r="AY804" s="259" t="s">
        <v>72</v>
      </c>
      <c r="AZ804" s="262" t="s">
        <v>162</v>
      </c>
    </row>
    <row r="805" spans="2:66" s="268" customFormat="1" ht="16.5" customHeight="1" x14ac:dyDescent="0.35">
      <c r="B805" s="263"/>
      <c r="C805" s="413"/>
      <c r="D805" s="413"/>
      <c r="E805" s="265" t="s">
        <v>5</v>
      </c>
      <c r="F805" s="479" t="s">
        <v>170</v>
      </c>
      <c r="G805" s="480"/>
      <c r="H805" s="480"/>
      <c r="I805" s="480"/>
      <c r="J805" s="413"/>
      <c r="K805" s="266">
        <v>38.47</v>
      </c>
      <c r="L805" s="264"/>
      <c r="M805" s="264"/>
      <c r="N805" s="304"/>
      <c r="O805" s="304"/>
      <c r="P805" s="304"/>
      <c r="Q805" s="304"/>
      <c r="R805" s="304"/>
      <c r="S805" s="267"/>
      <c r="U805" s="269"/>
      <c r="V805" s="304"/>
      <c r="W805" s="304"/>
      <c r="X805" s="304"/>
      <c r="Y805" s="304"/>
      <c r="Z805" s="304"/>
      <c r="AA805" s="304"/>
      <c r="AB805" s="270"/>
      <c r="AU805" s="271" t="s">
        <v>169</v>
      </c>
      <c r="AV805" s="271" t="s">
        <v>112</v>
      </c>
      <c r="AW805" s="268" t="s">
        <v>167</v>
      </c>
      <c r="AX805" s="268" t="s">
        <v>30</v>
      </c>
      <c r="AY805" s="268" t="s">
        <v>78</v>
      </c>
      <c r="AZ805" s="271" t="s">
        <v>162</v>
      </c>
    </row>
    <row r="806" spans="2:66" s="173" customFormat="1" ht="24" customHeight="1" x14ac:dyDescent="0.35">
      <c r="B806" s="174"/>
      <c r="C806" s="245">
        <f>C800+1</f>
        <v>287</v>
      </c>
      <c r="D806" s="245" t="s">
        <v>163</v>
      </c>
      <c r="E806" s="246" t="s">
        <v>1146</v>
      </c>
      <c r="F806" s="460" t="s">
        <v>1147</v>
      </c>
      <c r="G806" s="460"/>
      <c r="H806" s="460"/>
      <c r="I806" s="460"/>
      <c r="J806" s="247" t="s">
        <v>227</v>
      </c>
      <c r="K806" s="248">
        <v>109.23</v>
      </c>
      <c r="L806" s="461"/>
      <c r="M806" s="461"/>
      <c r="N806" s="462">
        <f>ROUND(L806*K806,2)</f>
        <v>0</v>
      </c>
      <c r="O806" s="462"/>
      <c r="P806" s="462"/>
      <c r="Q806" s="462"/>
      <c r="R806" s="313" t="s">
        <v>1418</v>
      </c>
      <c r="S806" s="177"/>
      <c r="U806" s="249" t="s">
        <v>5</v>
      </c>
      <c r="V806" s="250" t="s">
        <v>37</v>
      </c>
      <c r="W806" s="251">
        <v>0</v>
      </c>
      <c r="X806" s="251">
        <f>W806*K806</f>
        <v>0</v>
      </c>
      <c r="Y806" s="251">
        <v>0</v>
      </c>
      <c r="Z806" s="251">
        <f>Y806*K806</f>
        <v>0</v>
      </c>
      <c r="AA806" s="251">
        <v>0</v>
      </c>
      <c r="AB806" s="252">
        <f>AA806*K806</f>
        <v>0</v>
      </c>
      <c r="AS806" s="164" t="s">
        <v>198</v>
      </c>
      <c r="AU806" s="164" t="s">
        <v>163</v>
      </c>
      <c r="AV806" s="164" t="s">
        <v>112</v>
      </c>
      <c r="AZ806" s="164" t="s">
        <v>162</v>
      </c>
      <c r="BF806" s="253">
        <f>IF(V806="základní",N806,0)</f>
        <v>0</v>
      </c>
      <c r="BG806" s="253">
        <f>IF(V806="snížená",N806,0)</f>
        <v>0</v>
      </c>
      <c r="BH806" s="253">
        <f>IF(V806="zákl. přenesená",N806,0)</f>
        <v>0</v>
      </c>
      <c r="BI806" s="253">
        <f>IF(V806="sníž. přenesená",N806,0)</f>
        <v>0</v>
      </c>
      <c r="BJ806" s="253">
        <f>IF(V806="nulová",N806,0)</f>
        <v>0</v>
      </c>
      <c r="BK806" s="164" t="s">
        <v>78</v>
      </c>
      <c r="BL806" s="253">
        <f>ROUND(L806*K806,2)</f>
        <v>0</v>
      </c>
      <c r="BM806" s="164" t="s">
        <v>198</v>
      </c>
      <c r="BN806" s="164" t="s">
        <v>1148</v>
      </c>
    </row>
    <row r="807" spans="2:66" s="275" customFormat="1" ht="16.5" customHeight="1" x14ac:dyDescent="0.35">
      <c r="B807" s="272"/>
      <c r="C807" s="414"/>
      <c r="D807" s="414"/>
      <c r="E807" s="415" t="s">
        <v>5</v>
      </c>
      <c r="F807" s="491" t="s">
        <v>1132</v>
      </c>
      <c r="G807" s="492"/>
      <c r="H807" s="492"/>
      <c r="I807" s="492"/>
      <c r="J807" s="414"/>
      <c r="K807" s="415" t="s">
        <v>5</v>
      </c>
      <c r="L807" s="273"/>
      <c r="M807" s="273"/>
      <c r="N807" s="306"/>
      <c r="O807" s="306"/>
      <c r="P807" s="306"/>
      <c r="Q807" s="306"/>
      <c r="R807" s="306"/>
      <c r="S807" s="274"/>
      <c r="U807" s="276"/>
      <c r="V807" s="306"/>
      <c r="W807" s="306"/>
      <c r="X807" s="306"/>
      <c r="Y807" s="306"/>
      <c r="Z807" s="306"/>
      <c r="AA807" s="306"/>
      <c r="AB807" s="277"/>
      <c r="AU807" s="278" t="s">
        <v>169</v>
      </c>
      <c r="AV807" s="278" t="s">
        <v>112</v>
      </c>
      <c r="AW807" s="275" t="s">
        <v>78</v>
      </c>
      <c r="AX807" s="275" t="s">
        <v>30</v>
      </c>
      <c r="AY807" s="275" t="s">
        <v>72</v>
      </c>
      <c r="AZ807" s="278" t="s">
        <v>162</v>
      </c>
    </row>
    <row r="808" spans="2:66" s="259" customFormat="1" ht="16.5" customHeight="1" x14ac:dyDescent="0.35">
      <c r="B808" s="254"/>
      <c r="C808" s="412"/>
      <c r="D808" s="412"/>
      <c r="E808" s="256" t="s">
        <v>5</v>
      </c>
      <c r="F808" s="477" t="s">
        <v>1133</v>
      </c>
      <c r="G808" s="478"/>
      <c r="H808" s="478"/>
      <c r="I808" s="478"/>
      <c r="J808" s="412"/>
      <c r="K808" s="257">
        <v>42.05</v>
      </c>
      <c r="L808" s="255"/>
      <c r="M808" s="255"/>
      <c r="N808" s="303"/>
      <c r="O808" s="303"/>
      <c r="P808" s="303"/>
      <c r="Q808" s="303"/>
      <c r="R808" s="303"/>
      <c r="S808" s="258"/>
      <c r="U808" s="260"/>
      <c r="V808" s="303"/>
      <c r="W808" s="303"/>
      <c r="X808" s="303"/>
      <c r="Y808" s="303"/>
      <c r="Z808" s="303"/>
      <c r="AA808" s="303"/>
      <c r="AB808" s="261"/>
      <c r="AU808" s="262" t="s">
        <v>169</v>
      </c>
      <c r="AV808" s="262" t="s">
        <v>112</v>
      </c>
      <c r="AW808" s="259" t="s">
        <v>112</v>
      </c>
      <c r="AX808" s="259" t="s">
        <v>30</v>
      </c>
      <c r="AY808" s="259" t="s">
        <v>72</v>
      </c>
      <c r="AZ808" s="262" t="s">
        <v>162</v>
      </c>
    </row>
    <row r="809" spans="2:66" s="275" customFormat="1" ht="16.5" customHeight="1" x14ac:dyDescent="0.35">
      <c r="B809" s="272"/>
      <c r="C809" s="414"/>
      <c r="D809" s="414"/>
      <c r="E809" s="415" t="s">
        <v>5</v>
      </c>
      <c r="F809" s="493" t="s">
        <v>576</v>
      </c>
      <c r="G809" s="494"/>
      <c r="H809" s="494"/>
      <c r="I809" s="494"/>
      <c r="J809" s="414"/>
      <c r="K809" s="415" t="s">
        <v>5</v>
      </c>
      <c r="L809" s="273"/>
      <c r="M809" s="273"/>
      <c r="N809" s="306"/>
      <c r="O809" s="306"/>
      <c r="P809" s="306"/>
      <c r="Q809" s="306"/>
      <c r="R809" s="306"/>
      <c r="S809" s="274"/>
      <c r="U809" s="276"/>
      <c r="V809" s="306"/>
      <c r="W809" s="306"/>
      <c r="X809" s="306"/>
      <c r="Y809" s="306"/>
      <c r="Z809" s="306"/>
      <c r="AA809" s="306"/>
      <c r="AB809" s="277"/>
      <c r="AU809" s="278" t="s">
        <v>169</v>
      </c>
      <c r="AV809" s="278" t="s">
        <v>112</v>
      </c>
      <c r="AW809" s="275" t="s">
        <v>78</v>
      </c>
      <c r="AX809" s="275" t="s">
        <v>30</v>
      </c>
      <c r="AY809" s="275" t="s">
        <v>72</v>
      </c>
      <c r="AZ809" s="278" t="s">
        <v>162</v>
      </c>
    </row>
    <row r="810" spans="2:66" s="259" customFormat="1" ht="16.5" customHeight="1" x14ac:dyDescent="0.35">
      <c r="B810" s="254"/>
      <c r="C810" s="412"/>
      <c r="D810" s="412"/>
      <c r="E810" s="256" t="s">
        <v>5</v>
      </c>
      <c r="F810" s="477" t="s">
        <v>577</v>
      </c>
      <c r="G810" s="478"/>
      <c r="H810" s="478"/>
      <c r="I810" s="478"/>
      <c r="J810" s="412"/>
      <c r="K810" s="257">
        <v>58.98</v>
      </c>
      <c r="L810" s="255"/>
      <c r="M810" s="255"/>
      <c r="N810" s="303"/>
      <c r="O810" s="303"/>
      <c r="P810" s="303"/>
      <c r="Q810" s="303"/>
      <c r="R810" s="303"/>
      <c r="S810" s="258"/>
      <c r="U810" s="260"/>
      <c r="V810" s="303"/>
      <c r="W810" s="303"/>
      <c r="X810" s="303"/>
      <c r="Y810" s="303"/>
      <c r="Z810" s="303"/>
      <c r="AA810" s="303"/>
      <c r="AB810" s="261"/>
      <c r="AU810" s="262" t="s">
        <v>169</v>
      </c>
      <c r="AV810" s="262" t="s">
        <v>112</v>
      </c>
      <c r="AW810" s="259" t="s">
        <v>112</v>
      </c>
      <c r="AX810" s="259" t="s">
        <v>30</v>
      </c>
      <c r="AY810" s="259" t="s">
        <v>72</v>
      </c>
      <c r="AZ810" s="262" t="s">
        <v>162</v>
      </c>
    </row>
    <row r="811" spans="2:66" s="275" customFormat="1" ht="16.5" customHeight="1" x14ac:dyDescent="0.35">
      <c r="B811" s="272"/>
      <c r="C811" s="414"/>
      <c r="D811" s="414"/>
      <c r="E811" s="415" t="s">
        <v>5</v>
      </c>
      <c r="F811" s="493" t="s">
        <v>578</v>
      </c>
      <c r="G811" s="494"/>
      <c r="H811" s="494"/>
      <c r="I811" s="494"/>
      <c r="J811" s="414"/>
      <c r="K811" s="415" t="s">
        <v>5</v>
      </c>
      <c r="L811" s="273"/>
      <c r="M811" s="273"/>
      <c r="N811" s="306"/>
      <c r="O811" s="306"/>
      <c r="P811" s="306"/>
      <c r="Q811" s="306"/>
      <c r="R811" s="306"/>
      <c r="S811" s="274"/>
      <c r="U811" s="276"/>
      <c r="V811" s="306"/>
      <c r="W811" s="306"/>
      <c r="X811" s="306"/>
      <c r="Y811" s="306"/>
      <c r="Z811" s="306"/>
      <c r="AA811" s="306"/>
      <c r="AB811" s="277"/>
      <c r="AU811" s="278" t="s">
        <v>169</v>
      </c>
      <c r="AV811" s="278" t="s">
        <v>112</v>
      </c>
      <c r="AW811" s="275" t="s">
        <v>78</v>
      </c>
      <c r="AX811" s="275" t="s">
        <v>30</v>
      </c>
      <c r="AY811" s="275" t="s">
        <v>72</v>
      </c>
      <c r="AZ811" s="278" t="s">
        <v>162</v>
      </c>
    </row>
    <row r="812" spans="2:66" s="259" customFormat="1" ht="16.5" customHeight="1" x14ac:dyDescent="0.35">
      <c r="B812" s="254"/>
      <c r="C812" s="412"/>
      <c r="D812" s="412"/>
      <c r="E812" s="256" t="s">
        <v>5</v>
      </c>
      <c r="F812" s="477" t="s">
        <v>579</v>
      </c>
      <c r="G812" s="478"/>
      <c r="H812" s="478"/>
      <c r="I812" s="478"/>
      <c r="J812" s="412"/>
      <c r="K812" s="257">
        <v>8.1999999999999993</v>
      </c>
      <c r="L812" s="255"/>
      <c r="M812" s="255"/>
      <c r="N812" s="303"/>
      <c r="O812" s="303"/>
      <c r="P812" s="303"/>
      <c r="Q812" s="303"/>
      <c r="R812" s="303"/>
      <c r="S812" s="258"/>
      <c r="U812" s="260"/>
      <c r="V812" s="303"/>
      <c r="W812" s="303"/>
      <c r="X812" s="303"/>
      <c r="Y812" s="303"/>
      <c r="Z812" s="303"/>
      <c r="AA812" s="303"/>
      <c r="AB812" s="261"/>
      <c r="AU812" s="262" t="s">
        <v>169</v>
      </c>
      <c r="AV812" s="262" t="s">
        <v>112</v>
      </c>
      <c r="AW812" s="259" t="s">
        <v>112</v>
      </c>
      <c r="AX812" s="259" t="s">
        <v>30</v>
      </c>
      <c r="AY812" s="259" t="s">
        <v>72</v>
      </c>
      <c r="AZ812" s="262" t="s">
        <v>162</v>
      </c>
    </row>
    <row r="813" spans="2:66" s="268" customFormat="1" ht="16.5" customHeight="1" x14ac:dyDescent="0.35">
      <c r="B813" s="263"/>
      <c r="C813" s="413"/>
      <c r="D813" s="413"/>
      <c r="E813" s="265" t="s">
        <v>5</v>
      </c>
      <c r="F813" s="479" t="s">
        <v>170</v>
      </c>
      <c r="G813" s="480"/>
      <c r="H813" s="480"/>
      <c r="I813" s="480"/>
      <c r="J813" s="413"/>
      <c r="K813" s="266">
        <v>109.23</v>
      </c>
      <c r="L813" s="264"/>
      <c r="M813" s="264"/>
      <c r="N813" s="304"/>
      <c r="O813" s="304"/>
      <c r="P813" s="304"/>
      <c r="Q813" s="304"/>
      <c r="R813" s="304"/>
      <c r="S813" s="267"/>
      <c r="U813" s="269"/>
      <c r="V813" s="304"/>
      <c r="W813" s="304"/>
      <c r="X813" s="304"/>
      <c r="Y813" s="304"/>
      <c r="Z813" s="304"/>
      <c r="AA813" s="304"/>
      <c r="AB813" s="270"/>
      <c r="AU813" s="271" t="s">
        <v>169</v>
      </c>
      <c r="AV813" s="271" t="s">
        <v>112</v>
      </c>
      <c r="AW813" s="268" t="s">
        <v>167</v>
      </c>
      <c r="AX813" s="268" t="s">
        <v>30</v>
      </c>
      <c r="AY813" s="268" t="s">
        <v>78</v>
      </c>
      <c r="AZ813" s="271" t="s">
        <v>162</v>
      </c>
    </row>
    <row r="814" spans="2:66" s="173" customFormat="1" ht="24" customHeight="1" x14ac:dyDescent="0.35">
      <c r="B814" s="174"/>
      <c r="C814" s="245">
        <f>C806+1</f>
        <v>288</v>
      </c>
      <c r="D814" s="245" t="s">
        <v>163</v>
      </c>
      <c r="E814" s="246" t="s">
        <v>1149</v>
      </c>
      <c r="F814" s="460" t="s">
        <v>1150</v>
      </c>
      <c r="G814" s="460"/>
      <c r="H814" s="460"/>
      <c r="I814" s="460"/>
      <c r="J814" s="247" t="s">
        <v>235</v>
      </c>
      <c r="K814" s="248">
        <v>36.301000000000002</v>
      </c>
      <c r="L814" s="461"/>
      <c r="M814" s="461"/>
      <c r="N814" s="462">
        <f>ROUND(L814*K814,2)</f>
        <v>0</v>
      </c>
      <c r="O814" s="462"/>
      <c r="P814" s="462"/>
      <c r="Q814" s="462"/>
      <c r="R814" s="313" t="s">
        <v>1418</v>
      </c>
      <c r="S814" s="177"/>
      <c r="U814" s="249" t="s">
        <v>5</v>
      </c>
      <c r="V814" s="250" t="s">
        <v>37</v>
      </c>
      <c r="W814" s="251">
        <v>0</v>
      </c>
      <c r="X814" s="251">
        <f>W814*K814</f>
        <v>0</v>
      </c>
      <c r="Y814" s="251">
        <v>0</v>
      </c>
      <c r="Z814" s="251">
        <f>Y814*K814</f>
        <v>0</v>
      </c>
      <c r="AA814" s="251">
        <v>0</v>
      </c>
      <c r="AB814" s="252">
        <f>AA814*K814</f>
        <v>0</v>
      </c>
      <c r="AS814" s="164" t="s">
        <v>198</v>
      </c>
      <c r="AU814" s="164" t="s">
        <v>163</v>
      </c>
      <c r="AV814" s="164" t="s">
        <v>112</v>
      </c>
      <c r="AZ814" s="164" t="s">
        <v>162</v>
      </c>
      <c r="BF814" s="253">
        <f>IF(V814="základní",N814,0)</f>
        <v>0</v>
      </c>
      <c r="BG814" s="253">
        <f>IF(V814="snížená",N814,0)</f>
        <v>0</v>
      </c>
      <c r="BH814" s="253">
        <f>IF(V814="zákl. přenesená",N814,0)</f>
        <v>0</v>
      </c>
      <c r="BI814" s="253">
        <f>IF(V814="sníž. přenesená",N814,0)</f>
        <v>0</v>
      </c>
      <c r="BJ814" s="253">
        <f>IF(V814="nulová",N814,0)</f>
        <v>0</v>
      </c>
      <c r="BK814" s="164" t="s">
        <v>78</v>
      </c>
      <c r="BL814" s="253">
        <f>ROUND(L814*K814,2)</f>
        <v>0</v>
      </c>
      <c r="BM814" s="164" t="s">
        <v>198</v>
      </c>
      <c r="BN814" s="164" t="s">
        <v>1151</v>
      </c>
    </row>
    <row r="815" spans="2:66" s="173" customFormat="1" ht="25.5" customHeight="1" x14ac:dyDescent="0.35">
      <c r="B815" s="174"/>
      <c r="C815" s="245">
        <f t="shared" ref="C815:C860" si="73">C814+1</f>
        <v>289</v>
      </c>
      <c r="D815" s="245" t="s">
        <v>163</v>
      </c>
      <c r="E815" s="246" t="s">
        <v>1152</v>
      </c>
      <c r="F815" s="460" t="s">
        <v>1153</v>
      </c>
      <c r="G815" s="460"/>
      <c r="H815" s="460"/>
      <c r="I815" s="460"/>
      <c r="J815" s="247" t="s">
        <v>216</v>
      </c>
      <c r="K815" s="248">
        <v>2.7549999999999999</v>
      </c>
      <c r="L815" s="461"/>
      <c r="M815" s="461"/>
      <c r="N815" s="462">
        <f>ROUND(L815*K815,2)</f>
        <v>0</v>
      </c>
      <c r="O815" s="462"/>
      <c r="P815" s="462"/>
      <c r="Q815" s="462"/>
      <c r="R815" s="315" t="s">
        <v>1422</v>
      </c>
      <c r="S815" s="177"/>
      <c r="U815" s="249" t="s">
        <v>5</v>
      </c>
      <c r="V815" s="250" t="s">
        <v>37</v>
      </c>
      <c r="W815" s="251">
        <v>0</v>
      </c>
      <c r="X815" s="251">
        <f>W815*K815</f>
        <v>0</v>
      </c>
      <c r="Y815" s="251">
        <v>0</v>
      </c>
      <c r="Z815" s="251">
        <f>Y815*K815</f>
        <v>0</v>
      </c>
      <c r="AA815" s="251">
        <v>0</v>
      </c>
      <c r="AB815" s="252">
        <f>AA815*K815</f>
        <v>0</v>
      </c>
      <c r="AS815" s="164" t="s">
        <v>198</v>
      </c>
      <c r="AU815" s="164" t="s">
        <v>163</v>
      </c>
      <c r="AV815" s="164" t="s">
        <v>112</v>
      </c>
      <c r="AZ815" s="164" t="s">
        <v>162</v>
      </c>
      <c r="BF815" s="253">
        <f>IF(V815="základní",N815,0)</f>
        <v>0</v>
      </c>
      <c r="BG815" s="253">
        <f>IF(V815="snížená",N815,0)</f>
        <v>0</v>
      </c>
      <c r="BH815" s="253">
        <f>IF(V815="zákl. přenesená",N815,0)</f>
        <v>0</v>
      </c>
      <c r="BI815" s="253">
        <f>IF(V815="sníž. přenesená",N815,0)</f>
        <v>0</v>
      </c>
      <c r="BJ815" s="253">
        <f>IF(V815="nulová",N815,0)</f>
        <v>0</v>
      </c>
      <c r="BK815" s="164" t="s">
        <v>78</v>
      </c>
      <c r="BL815" s="253">
        <f>ROUND(L815*K815,2)</f>
        <v>0</v>
      </c>
      <c r="BM815" s="164" t="s">
        <v>198</v>
      </c>
      <c r="BN815" s="164" t="s">
        <v>1154</v>
      </c>
    </row>
    <row r="816" spans="2:66" s="237" customFormat="1" ht="29.9" customHeight="1" x14ac:dyDescent="0.35">
      <c r="B816" s="233"/>
      <c r="C816" s="244"/>
      <c r="D816" s="244" t="s">
        <v>143</v>
      </c>
      <c r="E816" s="244"/>
      <c r="F816" s="244"/>
      <c r="G816" s="244"/>
      <c r="H816" s="244"/>
      <c r="I816" s="244"/>
      <c r="J816" s="244"/>
      <c r="K816" s="244"/>
      <c r="L816" s="244"/>
      <c r="M816" s="244"/>
      <c r="N816" s="458">
        <f>BL816</f>
        <v>0</v>
      </c>
      <c r="O816" s="459"/>
      <c r="P816" s="459"/>
      <c r="Q816" s="459"/>
      <c r="R816" s="307"/>
      <c r="S816" s="236"/>
      <c r="U816" s="238"/>
      <c r="V816" s="234"/>
      <c r="W816" s="234"/>
      <c r="X816" s="239">
        <f>SUM(X817:X854)</f>
        <v>0</v>
      </c>
      <c r="Y816" s="234"/>
      <c r="Z816" s="239">
        <f>SUM(Z817:Z854)</f>
        <v>0</v>
      </c>
      <c r="AA816" s="234"/>
      <c r="AB816" s="240">
        <f>SUM(AB817:AB854)</f>
        <v>0</v>
      </c>
      <c r="AS816" s="241" t="s">
        <v>112</v>
      </c>
      <c r="AU816" s="242" t="s">
        <v>71</v>
      </c>
      <c r="AV816" s="242" t="s">
        <v>78</v>
      </c>
      <c r="AZ816" s="241" t="s">
        <v>162</v>
      </c>
      <c r="BL816" s="243">
        <f>SUM(BL817:BL854)</f>
        <v>0</v>
      </c>
    </row>
    <row r="817" spans="2:66" s="173" customFormat="1" ht="25.5" customHeight="1" x14ac:dyDescent="0.35">
      <c r="B817" s="174"/>
      <c r="C817" s="245">
        <f>C815+1</f>
        <v>290</v>
      </c>
      <c r="D817" s="245" t="s">
        <v>163</v>
      </c>
      <c r="E817" s="246" t="s">
        <v>1155</v>
      </c>
      <c r="F817" s="460" t="s">
        <v>1156</v>
      </c>
      <c r="G817" s="460"/>
      <c r="H817" s="460"/>
      <c r="I817" s="460"/>
      <c r="J817" s="247" t="s">
        <v>227</v>
      </c>
      <c r="K817" s="248">
        <v>390.57</v>
      </c>
      <c r="L817" s="461"/>
      <c r="M817" s="461"/>
      <c r="N817" s="462">
        <f>ROUND(L817*K817,2)</f>
        <v>0</v>
      </c>
      <c r="O817" s="462"/>
      <c r="P817" s="462"/>
      <c r="Q817" s="462"/>
      <c r="R817" s="313" t="s">
        <v>1418</v>
      </c>
      <c r="S817" s="177"/>
      <c r="U817" s="249" t="s">
        <v>5</v>
      </c>
      <c r="V817" s="250" t="s">
        <v>37</v>
      </c>
      <c r="W817" s="251">
        <v>0</v>
      </c>
      <c r="X817" s="251">
        <f>W817*K817</f>
        <v>0</v>
      </c>
      <c r="Y817" s="251">
        <v>0</v>
      </c>
      <c r="Z817" s="251">
        <f>Y817*K817</f>
        <v>0</v>
      </c>
      <c r="AA817" s="251">
        <v>0</v>
      </c>
      <c r="AB817" s="252">
        <f>AA817*K817</f>
        <v>0</v>
      </c>
      <c r="AS817" s="164" t="s">
        <v>198</v>
      </c>
      <c r="AU817" s="164" t="s">
        <v>163</v>
      </c>
      <c r="AV817" s="164" t="s">
        <v>112</v>
      </c>
      <c r="AZ817" s="164" t="s">
        <v>162</v>
      </c>
      <c r="BF817" s="253">
        <f>IF(V817="základní",N817,0)</f>
        <v>0</v>
      </c>
      <c r="BG817" s="253">
        <f>IF(V817="snížená",N817,0)</f>
        <v>0</v>
      </c>
      <c r="BH817" s="253">
        <f>IF(V817="zákl. přenesená",N817,0)</f>
        <v>0</v>
      </c>
      <c r="BI817" s="253">
        <f>IF(V817="sníž. přenesená",N817,0)</f>
        <v>0</v>
      </c>
      <c r="BJ817" s="253">
        <f>IF(V817="nulová",N817,0)</f>
        <v>0</v>
      </c>
      <c r="BK817" s="164" t="s">
        <v>78</v>
      </c>
      <c r="BL817" s="253">
        <f>ROUND(L817*K817,2)</f>
        <v>0</v>
      </c>
      <c r="BM817" s="164" t="s">
        <v>198</v>
      </c>
      <c r="BN817" s="164" t="s">
        <v>1157</v>
      </c>
    </row>
    <row r="818" spans="2:66" s="275" customFormat="1" ht="16.5" customHeight="1" x14ac:dyDescent="0.35">
      <c r="B818" s="272"/>
      <c r="C818" s="414"/>
      <c r="D818" s="414"/>
      <c r="E818" s="415" t="s">
        <v>5</v>
      </c>
      <c r="F818" s="491" t="s">
        <v>1158</v>
      </c>
      <c r="G818" s="492"/>
      <c r="H818" s="492"/>
      <c r="I818" s="492"/>
      <c r="J818" s="414"/>
      <c r="K818" s="415" t="s">
        <v>5</v>
      </c>
      <c r="L818" s="273"/>
      <c r="M818" s="273"/>
      <c r="N818" s="306"/>
      <c r="O818" s="306"/>
      <c r="P818" s="306"/>
      <c r="Q818" s="306"/>
      <c r="R818" s="306"/>
      <c r="S818" s="274"/>
      <c r="U818" s="276"/>
      <c r="V818" s="306"/>
      <c r="W818" s="306"/>
      <c r="X818" s="306"/>
      <c r="Y818" s="306"/>
      <c r="Z818" s="306"/>
      <c r="AA818" s="306"/>
      <c r="AB818" s="277"/>
      <c r="AU818" s="278" t="s">
        <v>169</v>
      </c>
      <c r="AV818" s="278" t="s">
        <v>112</v>
      </c>
      <c r="AW818" s="275" t="s">
        <v>78</v>
      </c>
      <c r="AX818" s="275" t="s">
        <v>30</v>
      </c>
      <c r="AY818" s="275" t="s">
        <v>72</v>
      </c>
      <c r="AZ818" s="278" t="s">
        <v>162</v>
      </c>
    </row>
    <row r="819" spans="2:66" s="259" customFormat="1" ht="16.5" customHeight="1" x14ac:dyDescent="0.35">
      <c r="B819" s="254"/>
      <c r="C819" s="412"/>
      <c r="D819" s="412"/>
      <c r="E819" s="256" t="s">
        <v>5</v>
      </c>
      <c r="F819" s="477" t="s">
        <v>1159</v>
      </c>
      <c r="G819" s="478"/>
      <c r="H819" s="478"/>
      <c r="I819" s="478"/>
      <c r="J819" s="412"/>
      <c r="K819" s="257">
        <v>262.12</v>
      </c>
      <c r="L819" s="255"/>
      <c r="M819" s="255"/>
      <c r="N819" s="303"/>
      <c r="O819" s="303"/>
      <c r="P819" s="303"/>
      <c r="Q819" s="303"/>
      <c r="R819" s="303"/>
      <c r="S819" s="258"/>
      <c r="U819" s="260"/>
      <c r="V819" s="303"/>
      <c r="W819" s="303"/>
      <c r="X819" s="303"/>
      <c r="Y819" s="303"/>
      <c r="Z819" s="303"/>
      <c r="AA819" s="303"/>
      <c r="AB819" s="261"/>
      <c r="AU819" s="262" t="s">
        <v>169</v>
      </c>
      <c r="AV819" s="262" t="s">
        <v>112</v>
      </c>
      <c r="AW819" s="259" t="s">
        <v>112</v>
      </c>
      <c r="AX819" s="259" t="s">
        <v>30</v>
      </c>
      <c r="AY819" s="259" t="s">
        <v>72</v>
      </c>
      <c r="AZ819" s="262" t="s">
        <v>162</v>
      </c>
    </row>
    <row r="820" spans="2:66" s="275" customFormat="1" ht="16.5" customHeight="1" x14ac:dyDescent="0.35">
      <c r="B820" s="272"/>
      <c r="C820" s="414"/>
      <c r="D820" s="414"/>
      <c r="E820" s="415" t="s">
        <v>5</v>
      </c>
      <c r="F820" s="493" t="s">
        <v>1160</v>
      </c>
      <c r="G820" s="494"/>
      <c r="H820" s="494"/>
      <c r="I820" s="494"/>
      <c r="J820" s="414"/>
      <c r="K820" s="415" t="s">
        <v>5</v>
      </c>
      <c r="L820" s="273"/>
      <c r="M820" s="273"/>
      <c r="N820" s="306"/>
      <c r="O820" s="306"/>
      <c r="P820" s="306"/>
      <c r="Q820" s="306"/>
      <c r="R820" s="306"/>
      <c r="S820" s="274"/>
      <c r="U820" s="276"/>
      <c r="V820" s="306"/>
      <c r="W820" s="306"/>
      <c r="X820" s="306"/>
      <c r="Y820" s="306"/>
      <c r="Z820" s="306"/>
      <c r="AA820" s="306"/>
      <c r="AB820" s="277"/>
      <c r="AU820" s="278" t="s">
        <v>169</v>
      </c>
      <c r="AV820" s="278" t="s">
        <v>112</v>
      </c>
      <c r="AW820" s="275" t="s">
        <v>78</v>
      </c>
      <c r="AX820" s="275" t="s">
        <v>30</v>
      </c>
      <c r="AY820" s="275" t="s">
        <v>72</v>
      </c>
      <c r="AZ820" s="278" t="s">
        <v>162</v>
      </c>
    </row>
    <row r="821" spans="2:66" s="259" customFormat="1" ht="16.5" customHeight="1" x14ac:dyDescent="0.35">
      <c r="B821" s="254"/>
      <c r="C821" s="412"/>
      <c r="D821" s="412"/>
      <c r="E821" s="256" t="s">
        <v>5</v>
      </c>
      <c r="F821" s="477" t="s">
        <v>1161</v>
      </c>
      <c r="G821" s="478"/>
      <c r="H821" s="478"/>
      <c r="I821" s="478"/>
      <c r="J821" s="412"/>
      <c r="K821" s="257">
        <v>128.44999999999999</v>
      </c>
      <c r="L821" s="255"/>
      <c r="M821" s="255"/>
      <c r="N821" s="303"/>
      <c r="O821" s="303"/>
      <c r="P821" s="303"/>
      <c r="Q821" s="303"/>
      <c r="R821" s="303"/>
      <c r="S821" s="258"/>
      <c r="U821" s="260"/>
      <c r="V821" s="303"/>
      <c r="W821" s="303"/>
      <c r="X821" s="303"/>
      <c r="Y821" s="303"/>
      <c r="Z821" s="303"/>
      <c r="AA821" s="303"/>
      <c r="AB821" s="261"/>
      <c r="AU821" s="262" t="s">
        <v>169</v>
      </c>
      <c r="AV821" s="262" t="s">
        <v>112</v>
      </c>
      <c r="AW821" s="259" t="s">
        <v>112</v>
      </c>
      <c r="AX821" s="259" t="s">
        <v>30</v>
      </c>
      <c r="AY821" s="259" t="s">
        <v>72</v>
      </c>
      <c r="AZ821" s="262" t="s">
        <v>162</v>
      </c>
    </row>
    <row r="822" spans="2:66" s="268" customFormat="1" ht="16.5" customHeight="1" x14ac:dyDescent="0.35">
      <c r="B822" s="263"/>
      <c r="C822" s="413"/>
      <c r="D822" s="413"/>
      <c r="E822" s="265" t="s">
        <v>5</v>
      </c>
      <c r="F822" s="479" t="s">
        <v>170</v>
      </c>
      <c r="G822" s="480"/>
      <c r="H822" s="480"/>
      <c r="I822" s="480"/>
      <c r="J822" s="413"/>
      <c r="K822" s="266">
        <v>390.57</v>
      </c>
      <c r="L822" s="264"/>
      <c r="M822" s="264"/>
      <c r="N822" s="304"/>
      <c r="O822" s="304"/>
      <c r="P822" s="304"/>
      <c r="Q822" s="304"/>
      <c r="R822" s="304"/>
      <c r="S822" s="267"/>
      <c r="U822" s="269"/>
      <c r="V822" s="304"/>
      <c r="W822" s="304"/>
      <c r="X822" s="304"/>
      <c r="Y822" s="304"/>
      <c r="Z822" s="304"/>
      <c r="AA822" s="304"/>
      <c r="AB822" s="270"/>
      <c r="AU822" s="271" t="s">
        <v>169</v>
      </c>
      <c r="AV822" s="271" t="s">
        <v>112</v>
      </c>
      <c r="AW822" s="268" t="s">
        <v>167</v>
      </c>
      <c r="AX822" s="268" t="s">
        <v>30</v>
      </c>
      <c r="AY822" s="268" t="s">
        <v>78</v>
      </c>
      <c r="AZ822" s="271" t="s">
        <v>162</v>
      </c>
    </row>
    <row r="823" spans="2:66" s="173" customFormat="1" ht="16.5" customHeight="1" x14ac:dyDescent="0.35">
      <c r="B823" s="174"/>
      <c r="C823" s="245">
        <f>C817+1</f>
        <v>291</v>
      </c>
      <c r="D823" s="245" t="s">
        <v>163</v>
      </c>
      <c r="E823" s="246" t="s">
        <v>1162</v>
      </c>
      <c r="F823" s="460" t="s">
        <v>1163</v>
      </c>
      <c r="G823" s="460"/>
      <c r="H823" s="460"/>
      <c r="I823" s="460"/>
      <c r="J823" s="247" t="s">
        <v>227</v>
      </c>
      <c r="K823" s="248">
        <v>390.57</v>
      </c>
      <c r="L823" s="461"/>
      <c r="M823" s="461"/>
      <c r="N823" s="462">
        <f>ROUND(L823*K823,2)</f>
        <v>0</v>
      </c>
      <c r="O823" s="462"/>
      <c r="P823" s="462"/>
      <c r="Q823" s="462"/>
      <c r="R823" s="312" t="s">
        <v>1420</v>
      </c>
      <c r="S823" s="177"/>
      <c r="U823" s="249" t="s">
        <v>5</v>
      </c>
      <c r="V823" s="250" t="s">
        <v>37</v>
      </c>
      <c r="W823" s="251">
        <v>0</v>
      </c>
      <c r="X823" s="251">
        <f>W823*K823</f>
        <v>0</v>
      </c>
      <c r="Y823" s="251">
        <v>0</v>
      </c>
      <c r="Z823" s="251">
        <f>Y823*K823</f>
        <v>0</v>
      </c>
      <c r="AA823" s="251">
        <v>0</v>
      </c>
      <c r="AB823" s="252">
        <f>AA823*K823</f>
        <v>0</v>
      </c>
      <c r="AS823" s="164" t="s">
        <v>198</v>
      </c>
      <c r="AU823" s="164" t="s">
        <v>163</v>
      </c>
      <c r="AV823" s="164" t="s">
        <v>112</v>
      </c>
      <c r="AZ823" s="164" t="s">
        <v>162</v>
      </c>
      <c r="BF823" s="253">
        <f>IF(V823="základní",N823,0)</f>
        <v>0</v>
      </c>
      <c r="BG823" s="253">
        <f>IF(V823="snížená",N823,0)</f>
        <v>0</v>
      </c>
      <c r="BH823" s="253">
        <f>IF(V823="zákl. přenesená",N823,0)</f>
        <v>0</v>
      </c>
      <c r="BI823" s="253">
        <f>IF(V823="sníž. přenesená",N823,0)</f>
        <v>0</v>
      </c>
      <c r="BJ823" s="253">
        <f>IF(V823="nulová",N823,0)</f>
        <v>0</v>
      </c>
      <c r="BK823" s="164" t="s">
        <v>78</v>
      </c>
      <c r="BL823" s="253">
        <f>ROUND(L823*K823,2)</f>
        <v>0</v>
      </c>
      <c r="BM823" s="164" t="s">
        <v>198</v>
      </c>
      <c r="BN823" s="164" t="s">
        <v>1164</v>
      </c>
    </row>
    <row r="824" spans="2:66" s="173" customFormat="1" ht="38.25" customHeight="1" x14ac:dyDescent="0.35">
      <c r="B824" s="174"/>
      <c r="C824" s="245">
        <f t="shared" si="73"/>
        <v>292</v>
      </c>
      <c r="D824" s="245" t="s">
        <v>163</v>
      </c>
      <c r="E824" s="246" t="s">
        <v>1165</v>
      </c>
      <c r="F824" s="460" t="s">
        <v>1166</v>
      </c>
      <c r="G824" s="460"/>
      <c r="H824" s="460"/>
      <c r="I824" s="460"/>
      <c r="J824" s="247" t="s">
        <v>227</v>
      </c>
      <c r="K824" s="248">
        <v>390.57</v>
      </c>
      <c r="L824" s="461"/>
      <c r="M824" s="461"/>
      <c r="N824" s="462">
        <f>ROUND(L824*K824,2)</f>
        <v>0</v>
      </c>
      <c r="O824" s="462"/>
      <c r="P824" s="462"/>
      <c r="Q824" s="462"/>
      <c r="R824" s="312" t="s">
        <v>1420</v>
      </c>
      <c r="S824" s="177"/>
      <c r="U824" s="249" t="s">
        <v>5</v>
      </c>
      <c r="V824" s="250" t="s">
        <v>37</v>
      </c>
      <c r="W824" s="251">
        <v>0</v>
      </c>
      <c r="X824" s="251">
        <f>W824*K824</f>
        <v>0</v>
      </c>
      <c r="Y824" s="251">
        <v>0</v>
      </c>
      <c r="Z824" s="251">
        <f>Y824*K824</f>
        <v>0</v>
      </c>
      <c r="AA824" s="251">
        <v>0</v>
      </c>
      <c r="AB824" s="252">
        <f>AA824*K824</f>
        <v>0</v>
      </c>
      <c r="AS824" s="164" t="s">
        <v>198</v>
      </c>
      <c r="AU824" s="164" t="s">
        <v>163</v>
      </c>
      <c r="AV824" s="164" t="s">
        <v>112</v>
      </c>
      <c r="AZ824" s="164" t="s">
        <v>162</v>
      </c>
      <c r="BF824" s="253">
        <f>IF(V824="základní",N824,0)</f>
        <v>0</v>
      </c>
      <c r="BG824" s="253">
        <f>IF(V824="snížená",N824,0)</f>
        <v>0</v>
      </c>
      <c r="BH824" s="253">
        <f>IF(V824="zákl. přenesená",N824,0)</f>
        <v>0</v>
      </c>
      <c r="BI824" s="253">
        <f>IF(V824="sníž. přenesená",N824,0)</f>
        <v>0</v>
      </c>
      <c r="BJ824" s="253">
        <f>IF(V824="nulová",N824,0)</f>
        <v>0</v>
      </c>
      <c r="BK824" s="164" t="s">
        <v>78</v>
      </c>
      <c r="BL824" s="253">
        <f>ROUND(L824*K824,2)</f>
        <v>0</v>
      </c>
      <c r="BM824" s="164" t="s">
        <v>198</v>
      </c>
      <c r="BN824" s="164" t="s">
        <v>1167</v>
      </c>
    </row>
    <row r="825" spans="2:66" s="275" customFormat="1" ht="16.5" customHeight="1" x14ac:dyDescent="0.35">
      <c r="B825" s="272"/>
      <c r="C825" s="414"/>
      <c r="D825" s="414"/>
      <c r="E825" s="415" t="s">
        <v>5</v>
      </c>
      <c r="F825" s="491" t="s">
        <v>1158</v>
      </c>
      <c r="G825" s="492"/>
      <c r="H825" s="492"/>
      <c r="I825" s="492"/>
      <c r="J825" s="414"/>
      <c r="K825" s="415" t="s">
        <v>5</v>
      </c>
      <c r="L825" s="273"/>
      <c r="M825" s="273"/>
      <c r="N825" s="306"/>
      <c r="O825" s="306"/>
      <c r="P825" s="306"/>
      <c r="Q825" s="306"/>
      <c r="R825" s="306"/>
      <c r="S825" s="274"/>
      <c r="U825" s="276"/>
      <c r="V825" s="306"/>
      <c r="W825" s="306"/>
      <c r="X825" s="306"/>
      <c r="Y825" s="306"/>
      <c r="Z825" s="306"/>
      <c r="AA825" s="306"/>
      <c r="AB825" s="277"/>
      <c r="AU825" s="278" t="s">
        <v>169</v>
      </c>
      <c r="AV825" s="278" t="s">
        <v>112</v>
      </c>
      <c r="AW825" s="275" t="s">
        <v>78</v>
      </c>
      <c r="AX825" s="275" t="s">
        <v>30</v>
      </c>
      <c r="AY825" s="275" t="s">
        <v>72</v>
      </c>
      <c r="AZ825" s="278" t="s">
        <v>162</v>
      </c>
    </row>
    <row r="826" spans="2:66" s="259" customFormat="1" ht="25.5" customHeight="1" x14ac:dyDescent="0.35">
      <c r="B826" s="254"/>
      <c r="C826" s="412"/>
      <c r="D826" s="412"/>
      <c r="E826" s="256" t="s">
        <v>5</v>
      </c>
      <c r="F826" s="477" t="s">
        <v>1168</v>
      </c>
      <c r="G826" s="478"/>
      <c r="H826" s="478"/>
      <c r="I826" s="478"/>
      <c r="J826" s="412"/>
      <c r="K826" s="257">
        <v>262.12</v>
      </c>
      <c r="L826" s="255"/>
      <c r="M826" s="255"/>
      <c r="N826" s="303"/>
      <c r="O826" s="303"/>
      <c r="P826" s="303"/>
      <c r="Q826" s="303"/>
      <c r="R826" s="303"/>
      <c r="S826" s="258"/>
      <c r="U826" s="260"/>
      <c r="V826" s="303"/>
      <c r="W826" s="303"/>
      <c r="X826" s="303"/>
      <c r="Y826" s="303"/>
      <c r="Z826" s="303"/>
      <c r="AA826" s="303"/>
      <c r="AB826" s="261"/>
      <c r="AU826" s="262" t="s">
        <v>169</v>
      </c>
      <c r="AV826" s="262" t="s">
        <v>112</v>
      </c>
      <c r="AW826" s="259" t="s">
        <v>112</v>
      </c>
      <c r="AX826" s="259" t="s">
        <v>30</v>
      </c>
      <c r="AY826" s="259" t="s">
        <v>72</v>
      </c>
      <c r="AZ826" s="262" t="s">
        <v>162</v>
      </c>
    </row>
    <row r="827" spans="2:66" s="275" customFormat="1" ht="16.5" customHeight="1" x14ac:dyDescent="0.35">
      <c r="B827" s="272"/>
      <c r="C827" s="414"/>
      <c r="D827" s="414"/>
      <c r="E827" s="415" t="s">
        <v>5</v>
      </c>
      <c r="F827" s="493" t="s">
        <v>1160</v>
      </c>
      <c r="G827" s="494"/>
      <c r="H827" s="494"/>
      <c r="I827" s="494"/>
      <c r="J827" s="414"/>
      <c r="K827" s="415" t="s">
        <v>5</v>
      </c>
      <c r="L827" s="273"/>
      <c r="M827" s="273"/>
      <c r="N827" s="306"/>
      <c r="O827" s="306"/>
      <c r="P827" s="306"/>
      <c r="Q827" s="306"/>
      <c r="R827" s="306"/>
      <c r="S827" s="274"/>
      <c r="U827" s="276"/>
      <c r="V827" s="306"/>
      <c r="W827" s="306"/>
      <c r="X827" s="306"/>
      <c r="Y827" s="306"/>
      <c r="Z827" s="306"/>
      <c r="AA827" s="306"/>
      <c r="AB827" s="277"/>
      <c r="AU827" s="278" t="s">
        <v>169</v>
      </c>
      <c r="AV827" s="278" t="s">
        <v>112</v>
      </c>
      <c r="AW827" s="275" t="s">
        <v>78</v>
      </c>
      <c r="AX827" s="275" t="s">
        <v>30</v>
      </c>
      <c r="AY827" s="275" t="s">
        <v>72</v>
      </c>
      <c r="AZ827" s="278" t="s">
        <v>162</v>
      </c>
    </row>
    <row r="828" spans="2:66" s="259" customFormat="1" ht="16.5" customHeight="1" x14ac:dyDescent="0.35">
      <c r="B828" s="254"/>
      <c r="C828" s="412"/>
      <c r="D828" s="412"/>
      <c r="E828" s="256" t="s">
        <v>5</v>
      </c>
      <c r="F828" s="477" t="s">
        <v>1169</v>
      </c>
      <c r="G828" s="478"/>
      <c r="H828" s="478"/>
      <c r="I828" s="478"/>
      <c r="J828" s="412"/>
      <c r="K828" s="257">
        <v>128.44999999999999</v>
      </c>
      <c r="L828" s="255"/>
      <c r="M828" s="255"/>
      <c r="N828" s="303"/>
      <c r="O828" s="303"/>
      <c r="P828" s="303"/>
      <c r="Q828" s="303"/>
      <c r="R828" s="303"/>
      <c r="S828" s="258"/>
      <c r="U828" s="260"/>
      <c r="V828" s="303"/>
      <c r="W828" s="303"/>
      <c r="X828" s="303"/>
      <c r="Y828" s="303"/>
      <c r="Z828" s="303"/>
      <c r="AA828" s="303"/>
      <c r="AB828" s="261"/>
      <c r="AU828" s="262" t="s">
        <v>169</v>
      </c>
      <c r="AV828" s="262" t="s">
        <v>112</v>
      </c>
      <c r="AW828" s="259" t="s">
        <v>112</v>
      </c>
      <c r="AX828" s="259" t="s">
        <v>30</v>
      </c>
      <c r="AY828" s="259" t="s">
        <v>72</v>
      </c>
      <c r="AZ828" s="262" t="s">
        <v>162</v>
      </c>
    </row>
    <row r="829" spans="2:66" s="268" customFormat="1" ht="16.5" customHeight="1" x14ac:dyDescent="0.35">
      <c r="B829" s="263"/>
      <c r="C829" s="413"/>
      <c r="D829" s="413"/>
      <c r="E829" s="265" t="s">
        <v>5</v>
      </c>
      <c r="F829" s="479" t="s">
        <v>170</v>
      </c>
      <c r="G829" s="480"/>
      <c r="H829" s="480"/>
      <c r="I829" s="480"/>
      <c r="J829" s="413"/>
      <c r="K829" s="266">
        <v>390.57</v>
      </c>
      <c r="L829" s="264"/>
      <c r="M829" s="264"/>
      <c r="N829" s="304"/>
      <c r="O829" s="304"/>
      <c r="P829" s="304"/>
      <c r="Q829" s="304"/>
      <c r="R829" s="304"/>
      <c r="S829" s="267"/>
      <c r="U829" s="269"/>
      <c r="V829" s="304"/>
      <c r="W829" s="304"/>
      <c r="X829" s="304"/>
      <c r="Y829" s="304"/>
      <c r="Z829" s="304"/>
      <c r="AA829" s="304"/>
      <c r="AB829" s="270"/>
      <c r="AU829" s="271" t="s">
        <v>169</v>
      </c>
      <c r="AV829" s="271" t="s">
        <v>112</v>
      </c>
      <c r="AW829" s="268" t="s">
        <v>167</v>
      </c>
      <c r="AX829" s="268" t="s">
        <v>30</v>
      </c>
      <c r="AY829" s="268" t="s">
        <v>78</v>
      </c>
      <c r="AZ829" s="271" t="s">
        <v>162</v>
      </c>
    </row>
    <row r="830" spans="2:66" s="173" customFormat="1" ht="25.5" customHeight="1" x14ac:dyDescent="0.35">
      <c r="B830" s="174"/>
      <c r="C830" s="245">
        <f>C824+1</f>
        <v>293</v>
      </c>
      <c r="D830" s="245" t="s">
        <v>163</v>
      </c>
      <c r="E830" s="246" t="s">
        <v>1170</v>
      </c>
      <c r="F830" s="460" t="s">
        <v>1171</v>
      </c>
      <c r="G830" s="460"/>
      <c r="H830" s="460"/>
      <c r="I830" s="460"/>
      <c r="J830" s="247" t="s">
        <v>227</v>
      </c>
      <c r="K830" s="248">
        <v>390.57</v>
      </c>
      <c r="L830" s="461"/>
      <c r="M830" s="461"/>
      <c r="N830" s="462">
        <f>ROUND(L830*K830,2)</f>
        <v>0</v>
      </c>
      <c r="O830" s="462"/>
      <c r="P830" s="462"/>
      <c r="Q830" s="462"/>
      <c r="R830" s="313" t="s">
        <v>1418</v>
      </c>
      <c r="S830" s="177"/>
      <c r="U830" s="249" t="s">
        <v>5</v>
      </c>
      <c r="V830" s="250" t="s">
        <v>37</v>
      </c>
      <c r="W830" s="251">
        <v>0</v>
      </c>
      <c r="X830" s="251">
        <f>W830*K830</f>
        <v>0</v>
      </c>
      <c r="Y830" s="251">
        <v>0</v>
      </c>
      <c r="Z830" s="251">
        <f>Y830*K830</f>
        <v>0</v>
      </c>
      <c r="AA830" s="251">
        <v>0</v>
      </c>
      <c r="AB830" s="252">
        <f>AA830*K830</f>
        <v>0</v>
      </c>
      <c r="AS830" s="164" t="s">
        <v>198</v>
      </c>
      <c r="AU830" s="164" t="s">
        <v>163</v>
      </c>
      <c r="AV830" s="164" t="s">
        <v>112</v>
      </c>
      <c r="AZ830" s="164" t="s">
        <v>162</v>
      </c>
      <c r="BF830" s="253">
        <f>IF(V830="základní",N830,0)</f>
        <v>0</v>
      </c>
      <c r="BG830" s="253">
        <f>IF(V830="snížená",N830,0)</f>
        <v>0</v>
      </c>
      <c r="BH830" s="253">
        <f>IF(V830="zákl. přenesená",N830,0)</f>
        <v>0</v>
      </c>
      <c r="BI830" s="253">
        <f>IF(V830="sníž. přenesená",N830,0)</f>
        <v>0</v>
      </c>
      <c r="BJ830" s="253">
        <f>IF(V830="nulová",N830,0)</f>
        <v>0</v>
      </c>
      <c r="BK830" s="164" t="s">
        <v>78</v>
      </c>
      <c r="BL830" s="253">
        <f>ROUND(L830*K830,2)</f>
        <v>0</v>
      </c>
      <c r="BM830" s="164" t="s">
        <v>198</v>
      </c>
      <c r="BN830" s="164" t="s">
        <v>1172</v>
      </c>
    </row>
    <row r="831" spans="2:66" s="275" customFormat="1" ht="16.5" customHeight="1" x14ac:dyDescent="0.35">
      <c r="B831" s="272"/>
      <c r="C831" s="414"/>
      <c r="D831" s="414"/>
      <c r="E831" s="415" t="s">
        <v>5</v>
      </c>
      <c r="F831" s="491" t="s">
        <v>1158</v>
      </c>
      <c r="G831" s="492"/>
      <c r="H831" s="492"/>
      <c r="I831" s="492"/>
      <c r="J831" s="414"/>
      <c r="K831" s="415" t="s">
        <v>5</v>
      </c>
      <c r="L831" s="273"/>
      <c r="M831" s="273"/>
      <c r="N831" s="306"/>
      <c r="O831" s="306"/>
      <c r="P831" s="306"/>
      <c r="Q831" s="306"/>
      <c r="R831" s="306"/>
      <c r="S831" s="274"/>
      <c r="U831" s="276"/>
      <c r="V831" s="306"/>
      <c r="W831" s="306"/>
      <c r="X831" s="306"/>
      <c r="Y831" s="306"/>
      <c r="Z831" s="306"/>
      <c r="AA831" s="306"/>
      <c r="AB831" s="277"/>
      <c r="AU831" s="278" t="s">
        <v>169</v>
      </c>
      <c r="AV831" s="278" t="s">
        <v>112</v>
      </c>
      <c r="AW831" s="275" t="s">
        <v>78</v>
      </c>
      <c r="AX831" s="275" t="s">
        <v>30</v>
      </c>
      <c r="AY831" s="275" t="s">
        <v>72</v>
      </c>
      <c r="AZ831" s="278" t="s">
        <v>162</v>
      </c>
    </row>
    <row r="832" spans="2:66" s="259" customFormat="1" ht="16.5" customHeight="1" x14ac:dyDescent="0.35">
      <c r="B832" s="254"/>
      <c r="C832" s="412"/>
      <c r="D832" s="412"/>
      <c r="E832" s="256" t="s">
        <v>5</v>
      </c>
      <c r="F832" s="477" t="s">
        <v>1173</v>
      </c>
      <c r="G832" s="478"/>
      <c r="H832" s="478"/>
      <c r="I832" s="478"/>
      <c r="J832" s="412"/>
      <c r="K832" s="257">
        <v>262.12</v>
      </c>
      <c r="L832" s="255"/>
      <c r="M832" s="255"/>
      <c r="N832" s="303"/>
      <c r="O832" s="303"/>
      <c r="P832" s="303"/>
      <c r="Q832" s="303"/>
      <c r="R832" s="303"/>
      <c r="S832" s="258"/>
      <c r="U832" s="260"/>
      <c r="V832" s="303"/>
      <c r="W832" s="303"/>
      <c r="X832" s="303"/>
      <c r="Y832" s="303"/>
      <c r="Z832" s="303"/>
      <c r="AA832" s="303"/>
      <c r="AB832" s="261"/>
      <c r="AU832" s="262" t="s">
        <v>169</v>
      </c>
      <c r="AV832" s="262" t="s">
        <v>112</v>
      </c>
      <c r="AW832" s="259" t="s">
        <v>112</v>
      </c>
      <c r="AX832" s="259" t="s">
        <v>30</v>
      </c>
      <c r="AY832" s="259" t="s">
        <v>72</v>
      </c>
      <c r="AZ832" s="262" t="s">
        <v>162</v>
      </c>
    </row>
    <row r="833" spans="2:66" s="275" customFormat="1" ht="16.5" customHeight="1" x14ac:dyDescent="0.35">
      <c r="B833" s="272"/>
      <c r="C833" s="414"/>
      <c r="D833" s="414"/>
      <c r="E833" s="415" t="s">
        <v>5</v>
      </c>
      <c r="F833" s="493" t="s">
        <v>1160</v>
      </c>
      <c r="G833" s="494"/>
      <c r="H833" s="494"/>
      <c r="I833" s="494"/>
      <c r="J833" s="414"/>
      <c r="K833" s="415" t="s">
        <v>5</v>
      </c>
      <c r="L833" s="273"/>
      <c r="M833" s="273"/>
      <c r="N833" s="306"/>
      <c r="O833" s="306"/>
      <c r="P833" s="306"/>
      <c r="Q833" s="306"/>
      <c r="R833" s="306"/>
      <c r="S833" s="274"/>
      <c r="U833" s="276"/>
      <c r="V833" s="306"/>
      <c r="W833" s="306"/>
      <c r="X833" s="306"/>
      <c r="Y833" s="306"/>
      <c r="Z833" s="306"/>
      <c r="AA833" s="306"/>
      <c r="AB833" s="277"/>
      <c r="AU833" s="278" t="s">
        <v>169</v>
      </c>
      <c r="AV833" s="278" t="s">
        <v>112</v>
      </c>
      <c r="AW833" s="275" t="s">
        <v>78</v>
      </c>
      <c r="AX833" s="275" t="s">
        <v>30</v>
      </c>
      <c r="AY833" s="275" t="s">
        <v>72</v>
      </c>
      <c r="AZ833" s="278" t="s">
        <v>162</v>
      </c>
    </row>
    <row r="834" spans="2:66" s="259" customFormat="1" ht="16.5" customHeight="1" x14ac:dyDescent="0.35">
      <c r="B834" s="254"/>
      <c r="C834" s="412"/>
      <c r="D834" s="412"/>
      <c r="E834" s="256" t="s">
        <v>5</v>
      </c>
      <c r="F834" s="477" t="s">
        <v>1161</v>
      </c>
      <c r="G834" s="478"/>
      <c r="H834" s="478"/>
      <c r="I834" s="478"/>
      <c r="J834" s="412"/>
      <c r="K834" s="257">
        <v>128.44999999999999</v>
      </c>
      <c r="L834" s="255"/>
      <c r="M834" s="255"/>
      <c r="N834" s="303"/>
      <c r="O834" s="303"/>
      <c r="P834" s="303"/>
      <c r="Q834" s="303"/>
      <c r="R834" s="303"/>
      <c r="S834" s="258"/>
      <c r="U834" s="260"/>
      <c r="V834" s="303"/>
      <c r="W834" s="303"/>
      <c r="X834" s="303"/>
      <c r="Y834" s="303"/>
      <c r="Z834" s="303"/>
      <c r="AA834" s="303"/>
      <c r="AB834" s="261"/>
      <c r="AU834" s="262" t="s">
        <v>169</v>
      </c>
      <c r="AV834" s="262" t="s">
        <v>112</v>
      </c>
      <c r="AW834" s="259" t="s">
        <v>112</v>
      </c>
      <c r="AX834" s="259" t="s">
        <v>30</v>
      </c>
      <c r="AY834" s="259" t="s">
        <v>72</v>
      </c>
      <c r="AZ834" s="262" t="s">
        <v>162</v>
      </c>
    </row>
    <row r="835" spans="2:66" s="268" customFormat="1" ht="16.5" customHeight="1" x14ac:dyDescent="0.35">
      <c r="B835" s="263"/>
      <c r="C835" s="413"/>
      <c r="D835" s="413"/>
      <c r="E835" s="265" t="s">
        <v>5</v>
      </c>
      <c r="F835" s="479" t="s">
        <v>170</v>
      </c>
      <c r="G835" s="480"/>
      <c r="H835" s="480"/>
      <c r="I835" s="480"/>
      <c r="J835" s="413"/>
      <c r="K835" s="266">
        <v>390.57</v>
      </c>
      <c r="L835" s="264"/>
      <c r="M835" s="264"/>
      <c r="N835" s="304"/>
      <c r="O835" s="304"/>
      <c r="P835" s="304"/>
      <c r="Q835" s="304"/>
      <c r="R835" s="304"/>
      <c r="S835" s="267"/>
      <c r="U835" s="269"/>
      <c r="V835" s="304"/>
      <c r="W835" s="304"/>
      <c r="X835" s="304"/>
      <c r="Y835" s="304"/>
      <c r="Z835" s="304"/>
      <c r="AA835" s="304"/>
      <c r="AB835" s="270"/>
      <c r="AU835" s="271" t="s">
        <v>169</v>
      </c>
      <c r="AV835" s="271" t="s">
        <v>112</v>
      </c>
      <c r="AW835" s="268" t="s">
        <v>167</v>
      </c>
      <c r="AX835" s="268" t="s">
        <v>30</v>
      </c>
      <c r="AY835" s="268" t="s">
        <v>78</v>
      </c>
      <c r="AZ835" s="271" t="s">
        <v>162</v>
      </c>
    </row>
    <row r="836" spans="2:66" s="173" customFormat="1" ht="25.5" customHeight="1" x14ac:dyDescent="0.35">
      <c r="B836" s="174"/>
      <c r="C836" s="245">
        <f>C830+1</f>
        <v>294</v>
      </c>
      <c r="D836" s="245" t="s">
        <v>163</v>
      </c>
      <c r="E836" s="246" t="s">
        <v>1174</v>
      </c>
      <c r="F836" s="460" t="s">
        <v>1175</v>
      </c>
      <c r="G836" s="460"/>
      <c r="H836" s="460"/>
      <c r="I836" s="460"/>
      <c r="J836" s="247" t="s">
        <v>227</v>
      </c>
      <c r="K836" s="248">
        <v>390.57</v>
      </c>
      <c r="L836" s="461"/>
      <c r="M836" s="461"/>
      <c r="N836" s="462">
        <f>ROUND(L836*K836,2)</f>
        <v>0</v>
      </c>
      <c r="O836" s="462"/>
      <c r="P836" s="462"/>
      <c r="Q836" s="462"/>
      <c r="R836" s="313" t="s">
        <v>1418</v>
      </c>
      <c r="S836" s="177"/>
      <c r="U836" s="249" t="s">
        <v>5</v>
      </c>
      <c r="V836" s="250" t="s">
        <v>37</v>
      </c>
      <c r="W836" s="251">
        <v>0</v>
      </c>
      <c r="X836" s="251">
        <f>W836*K836</f>
        <v>0</v>
      </c>
      <c r="Y836" s="251">
        <v>0</v>
      </c>
      <c r="Z836" s="251">
        <f>Y836*K836</f>
        <v>0</v>
      </c>
      <c r="AA836" s="251">
        <v>0</v>
      </c>
      <c r="AB836" s="252">
        <f>AA836*K836</f>
        <v>0</v>
      </c>
      <c r="AS836" s="164" t="s">
        <v>198</v>
      </c>
      <c r="AU836" s="164" t="s">
        <v>163</v>
      </c>
      <c r="AV836" s="164" t="s">
        <v>112</v>
      </c>
      <c r="AZ836" s="164" t="s">
        <v>162</v>
      </c>
      <c r="BF836" s="253">
        <f>IF(V836="základní",N836,0)</f>
        <v>0</v>
      </c>
      <c r="BG836" s="253">
        <f>IF(V836="snížená",N836,0)</f>
        <v>0</v>
      </c>
      <c r="BH836" s="253">
        <f>IF(V836="zákl. přenesená",N836,0)</f>
        <v>0</v>
      </c>
      <c r="BI836" s="253">
        <f>IF(V836="sníž. přenesená",N836,0)</f>
        <v>0</v>
      </c>
      <c r="BJ836" s="253">
        <f>IF(V836="nulová",N836,0)</f>
        <v>0</v>
      </c>
      <c r="BK836" s="164" t="s">
        <v>78</v>
      </c>
      <c r="BL836" s="253">
        <f>ROUND(L836*K836,2)</f>
        <v>0</v>
      </c>
      <c r="BM836" s="164" t="s">
        <v>198</v>
      </c>
      <c r="BN836" s="164" t="s">
        <v>1176</v>
      </c>
    </row>
    <row r="837" spans="2:66" s="275" customFormat="1" ht="16.5" customHeight="1" x14ac:dyDescent="0.35">
      <c r="B837" s="272"/>
      <c r="C837" s="414"/>
      <c r="D837" s="414"/>
      <c r="E837" s="415" t="s">
        <v>5</v>
      </c>
      <c r="F837" s="491" t="s">
        <v>1158</v>
      </c>
      <c r="G837" s="492"/>
      <c r="H837" s="492"/>
      <c r="I837" s="492"/>
      <c r="J837" s="414"/>
      <c r="K837" s="415" t="s">
        <v>5</v>
      </c>
      <c r="L837" s="273"/>
      <c r="M837" s="273"/>
      <c r="N837" s="306"/>
      <c r="O837" s="306"/>
      <c r="P837" s="306"/>
      <c r="Q837" s="306"/>
      <c r="R837" s="306"/>
      <c r="S837" s="274"/>
      <c r="U837" s="276"/>
      <c r="V837" s="306"/>
      <c r="W837" s="306"/>
      <c r="X837" s="306"/>
      <c r="Y837" s="306"/>
      <c r="Z837" s="306"/>
      <c r="AA837" s="306"/>
      <c r="AB837" s="277"/>
      <c r="AU837" s="278" t="s">
        <v>169</v>
      </c>
      <c r="AV837" s="278" t="s">
        <v>112</v>
      </c>
      <c r="AW837" s="275" t="s">
        <v>78</v>
      </c>
      <c r="AX837" s="275" t="s">
        <v>30</v>
      </c>
      <c r="AY837" s="275" t="s">
        <v>72</v>
      </c>
      <c r="AZ837" s="278" t="s">
        <v>162</v>
      </c>
    </row>
    <row r="838" spans="2:66" s="259" customFormat="1" ht="16.5" customHeight="1" x14ac:dyDescent="0.35">
      <c r="B838" s="254"/>
      <c r="C838" s="412"/>
      <c r="D838" s="412"/>
      <c r="E838" s="256" t="s">
        <v>5</v>
      </c>
      <c r="F838" s="477" t="s">
        <v>1173</v>
      </c>
      <c r="G838" s="478"/>
      <c r="H838" s="478"/>
      <c r="I838" s="478"/>
      <c r="J838" s="412"/>
      <c r="K838" s="257">
        <v>262.12</v>
      </c>
      <c r="L838" s="255"/>
      <c r="M838" s="255"/>
      <c r="N838" s="303"/>
      <c r="O838" s="303"/>
      <c r="P838" s="303"/>
      <c r="Q838" s="303"/>
      <c r="R838" s="303"/>
      <c r="S838" s="258"/>
      <c r="U838" s="260"/>
      <c r="V838" s="303"/>
      <c r="W838" s="303"/>
      <c r="X838" s="303"/>
      <c r="Y838" s="303"/>
      <c r="Z838" s="303"/>
      <c r="AA838" s="303"/>
      <c r="AB838" s="261"/>
      <c r="AU838" s="262" t="s">
        <v>169</v>
      </c>
      <c r="AV838" s="262" t="s">
        <v>112</v>
      </c>
      <c r="AW838" s="259" t="s">
        <v>112</v>
      </c>
      <c r="AX838" s="259" t="s">
        <v>30</v>
      </c>
      <c r="AY838" s="259" t="s">
        <v>72</v>
      </c>
      <c r="AZ838" s="262" t="s">
        <v>162</v>
      </c>
    </row>
    <row r="839" spans="2:66" s="275" customFormat="1" ht="16.5" customHeight="1" x14ac:dyDescent="0.35">
      <c r="B839" s="272"/>
      <c r="C839" s="414"/>
      <c r="D839" s="414"/>
      <c r="E839" s="415" t="s">
        <v>5</v>
      </c>
      <c r="F839" s="493" t="s">
        <v>1160</v>
      </c>
      <c r="G839" s="494"/>
      <c r="H839" s="494"/>
      <c r="I839" s="494"/>
      <c r="J839" s="414"/>
      <c r="K839" s="415" t="s">
        <v>5</v>
      </c>
      <c r="L839" s="273"/>
      <c r="M839" s="273"/>
      <c r="N839" s="306"/>
      <c r="O839" s="306"/>
      <c r="P839" s="306"/>
      <c r="Q839" s="306"/>
      <c r="R839" s="306"/>
      <c r="S839" s="274"/>
      <c r="U839" s="276"/>
      <c r="V839" s="306"/>
      <c r="W839" s="306"/>
      <c r="X839" s="306"/>
      <c r="Y839" s="306"/>
      <c r="Z839" s="306"/>
      <c r="AA839" s="306"/>
      <c r="AB839" s="277"/>
      <c r="AU839" s="278" t="s">
        <v>169</v>
      </c>
      <c r="AV839" s="278" t="s">
        <v>112</v>
      </c>
      <c r="AW839" s="275" t="s">
        <v>78</v>
      </c>
      <c r="AX839" s="275" t="s">
        <v>30</v>
      </c>
      <c r="AY839" s="275" t="s">
        <v>72</v>
      </c>
      <c r="AZ839" s="278" t="s">
        <v>162</v>
      </c>
    </row>
    <row r="840" spans="2:66" s="259" customFormat="1" ht="16.5" customHeight="1" x14ac:dyDescent="0.35">
      <c r="B840" s="254"/>
      <c r="C840" s="412"/>
      <c r="D840" s="412"/>
      <c r="E840" s="256" t="s">
        <v>5</v>
      </c>
      <c r="F840" s="477" t="s">
        <v>1161</v>
      </c>
      <c r="G840" s="478"/>
      <c r="H840" s="478"/>
      <c r="I840" s="478"/>
      <c r="J840" s="412"/>
      <c r="K840" s="257">
        <v>128.44999999999999</v>
      </c>
      <c r="L840" s="255"/>
      <c r="M840" s="255"/>
      <c r="N840" s="303"/>
      <c r="O840" s="303"/>
      <c r="P840" s="303"/>
      <c r="Q840" s="303"/>
      <c r="R840" s="303"/>
      <c r="S840" s="258"/>
      <c r="U840" s="260"/>
      <c r="V840" s="303"/>
      <c r="W840" s="303"/>
      <c r="X840" s="303"/>
      <c r="Y840" s="303"/>
      <c r="Z840" s="303"/>
      <c r="AA840" s="303"/>
      <c r="AB840" s="261"/>
      <c r="AU840" s="262" t="s">
        <v>169</v>
      </c>
      <c r="AV840" s="262" t="s">
        <v>112</v>
      </c>
      <c r="AW840" s="259" t="s">
        <v>112</v>
      </c>
      <c r="AX840" s="259" t="s">
        <v>30</v>
      </c>
      <c r="AY840" s="259" t="s">
        <v>72</v>
      </c>
      <c r="AZ840" s="262" t="s">
        <v>162</v>
      </c>
    </row>
    <row r="841" spans="2:66" s="268" customFormat="1" ht="16.5" customHeight="1" x14ac:dyDescent="0.35">
      <c r="B841" s="263"/>
      <c r="C841" s="413"/>
      <c r="D841" s="413"/>
      <c r="E841" s="265" t="s">
        <v>5</v>
      </c>
      <c r="F841" s="479" t="s">
        <v>170</v>
      </c>
      <c r="G841" s="480"/>
      <c r="H841" s="480"/>
      <c r="I841" s="480"/>
      <c r="J841" s="413"/>
      <c r="K841" s="266">
        <v>390.57</v>
      </c>
      <c r="L841" s="264"/>
      <c r="M841" s="264"/>
      <c r="N841" s="304"/>
      <c r="O841" s="304"/>
      <c r="P841" s="304"/>
      <c r="Q841" s="304"/>
      <c r="R841" s="304"/>
      <c r="S841" s="267"/>
      <c r="U841" s="269"/>
      <c r="V841" s="304"/>
      <c r="W841" s="304"/>
      <c r="X841" s="304"/>
      <c r="Y841" s="304"/>
      <c r="Z841" s="304"/>
      <c r="AA841" s="304"/>
      <c r="AB841" s="270"/>
      <c r="AU841" s="271" t="s">
        <v>169</v>
      </c>
      <c r="AV841" s="271" t="s">
        <v>112</v>
      </c>
      <c r="AW841" s="268" t="s">
        <v>167</v>
      </c>
      <c r="AX841" s="268" t="s">
        <v>30</v>
      </c>
      <c r="AY841" s="268" t="s">
        <v>78</v>
      </c>
      <c r="AZ841" s="271" t="s">
        <v>162</v>
      </c>
    </row>
    <row r="842" spans="2:66" s="173" customFormat="1" ht="38.25" customHeight="1" x14ac:dyDescent="0.35">
      <c r="B842" s="174"/>
      <c r="C842" s="279">
        <f>C836+1</f>
        <v>295</v>
      </c>
      <c r="D842" s="279" t="s">
        <v>240</v>
      </c>
      <c r="E842" s="280" t="s">
        <v>1177</v>
      </c>
      <c r="F842" s="471" t="s">
        <v>1178</v>
      </c>
      <c r="G842" s="471"/>
      <c r="H842" s="471"/>
      <c r="I842" s="471"/>
      <c r="J842" s="281" t="s">
        <v>227</v>
      </c>
      <c r="K842" s="282">
        <v>288.33199999999999</v>
      </c>
      <c r="L842" s="469"/>
      <c r="M842" s="469"/>
      <c r="N842" s="495">
        <f>ROUND(L842*K842,2)</f>
        <v>0</v>
      </c>
      <c r="O842" s="462"/>
      <c r="P842" s="462"/>
      <c r="Q842" s="462"/>
      <c r="R842" s="313" t="s">
        <v>1418</v>
      </c>
      <c r="S842" s="177"/>
      <c r="U842" s="249" t="s">
        <v>5</v>
      </c>
      <c r="V842" s="250" t="s">
        <v>37</v>
      </c>
      <c r="W842" s="251">
        <v>0</v>
      </c>
      <c r="X842" s="251">
        <f>W842*K842</f>
        <v>0</v>
      </c>
      <c r="Y842" s="251">
        <v>0</v>
      </c>
      <c r="Z842" s="251">
        <f>Y842*K842</f>
        <v>0</v>
      </c>
      <c r="AA842" s="251">
        <v>0</v>
      </c>
      <c r="AB842" s="252">
        <f>AA842*K842</f>
        <v>0</v>
      </c>
      <c r="AS842" s="164" t="s">
        <v>236</v>
      </c>
      <c r="AU842" s="164" t="s">
        <v>240</v>
      </c>
      <c r="AV842" s="164" t="s">
        <v>112</v>
      </c>
      <c r="AZ842" s="164" t="s">
        <v>162</v>
      </c>
      <c r="BF842" s="253">
        <f>IF(V842="základní",N842,0)</f>
        <v>0</v>
      </c>
      <c r="BG842" s="253">
        <f>IF(V842="snížená",N842,0)</f>
        <v>0</v>
      </c>
      <c r="BH842" s="253">
        <f>IF(V842="zákl. přenesená",N842,0)</f>
        <v>0</v>
      </c>
      <c r="BI842" s="253">
        <f>IF(V842="sníž. přenesená",N842,0)</f>
        <v>0</v>
      </c>
      <c r="BJ842" s="253">
        <f>IF(V842="nulová",N842,0)</f>
        <v>0</v>
      </c>
      <c r="BK842" s="164" t="s">
        <v>78</v>
      </c>
      <c r="BL842" s="253">
        <f>ROUND(L842*K842,2)</f>
        <v>0</v>
      </c>
      <c r="BM842" s="164" t="s">
        <v>198</v>
      </c>
      <c r="BN842" s="164" t="s">
        <v>1179</v>
      </c>
    </row>
    <row r="843" spans="2:66" s="173" customFormat="1" ht="38.25" customHeight="1" x14ac:dyDescent="0.35">
      <c r="B843" s="174"/>
      <c r="C843" s="279">
        <f t="shared" si="73"/>
        <v>296</v>
      </c>
      <c r="D843" s="279" t="s">
        <v>240</v>
      </c>
      <c r="E843" s="280" t="s">
        <v>1180</v>
      </c>
      <c r="F843" s="471" t="s">
        <v>1181</v>
      </c>
      <c r="G843" s="471"/>
      <c r="H843" s="471"/>
      <c r="I843" s="471"/>
      <c r="J843" s="281" t="s">
        <v>227</v>
      </c>
      <c r="K843" s="282">
        <v>141.29499999999999</v>
      </c>
      <c r="L843" s="469"/>
      <c r="M843" s="469"/>
      <c r="N843" s="495">
        <f>ROUND(L843*K843,2)</f>
        <v>0</v>
      </c>
      <c r="O843" s="462"/>
      <c r="P843" s="462"/>
      <c r="Q843" s="462"/>
      <c r="R843" s="313" t="s">
        <v>1418</v>
      </c>
      <c r="S843" s="177"/>
      <c r="U843" s="249" t="s">
        <v>5</v>
      </c>
      <c r="V843" s="250" t="s">
        <v>37</v>
      </c>
      <c r="W843" s="251">
        <v>0</v>
      </c>
      <c r="X843" s="251">
        <f>W843*K843</f>
        <v>0</v>
      </c>
      <c r="Y843" s="251">
        <v>0</v>
      </c>
      <c r="Z843" s="251">
        <f>Y843*K843</f>
        <v>0</v>
      </c>
      <c r="AA843" s="251">
        <v>0</v>
      </c>
      <c r="AB843" s="252">
        <f>AA843*K843</f>
        <v>0</v>
      </c>
      <c r="AS843" s="164" t="s">
        <v>236</v>
      </c>
      <c r="AU843" s="164" t="s">
        <v>240</v>
      </c>
      <c r="AV843" s="164" t="s">
        <v>112</v>
      </c>
      <c r="AZ843" s="164" t="s">
        <v>162</v>
      </c>
      <c r="BF843" s="253">
        <f>IF(V843="základní",N843,0)</f>
        <v>0</v>
      </c>
      <c r="BG843" s="253">
        <f>IF(V843="snížená",N843,0)</f>
        <v>0</v>
      </c>
      <c r="BH843" s="253">
        <f>IF(V843="zákl. přenesená",N843,0)</f>
        <v>0</v>
      </c>
      <c r="BI843" s="253">
        <f>IF(V843="sníž. přenesená",N843,0)</f>
        <v>0</v>
      </c>
      <c r="BJ843" s="253">
        <f>IF(V843="nulová",N843,0)</f>
        <v>0</v>
      </c>
      <c r="BK843" s="164" t="s">
        <v>78</v>
      </c>
      <c r="BL843" s="253">
        <f>ROUND(L843*K843,2)</f>
        <v>0</v>
      </c>
      <c r="BM843" s="164" t="s">
        <v>198</v>
      </c>
      <c r="BN843" s="164" t="s">
        <v>1182</v>
      </c>
    </row>
    <row r="844" spans="2:66" s="173" customFormat="1" ht="25.5" customHeight="1" x14ac:dyDescent="0.35">
      <c r="B844" s="174"/>
      <c r="C844" s="245">
        <f t="shared" si="73"/>
        <v>297</v>
      </c>
      <c r="D844" s="245" t="s">
        <v>163</v>
      </c>
      <c r="E844" s="246" t="s">
        <v>1183</v>
      </c>
      <c r="F844" s="460" t="s">
        <v>1184</v>
      </c>
      <c r="G844" s="460"/>
      <c r="H844" s="460"/>
      <c r="I844" s="460"/>
      <c r="J844" s="247" t="s">
        <v>235</v>
      </c>
      <c r="K844" s="248">
        <v>680.62</v>
      </c>
      <c r="L844" s="461"/>
      <c r="M844" s="461"/>
      <c r="N844" s="462">
        <f>ROUND(L844*K844,2)</f>
        <v>0</v>
      </c>
      <c r="O844" s="462"/>
      <c r="P844" s="462"/>
      <c r="Q844" s="462"/>
      <c r="R844" s="313" t="s">
        <v>1418</v>
      </c>
      <c r="S844" s="177"/>
      <c r="U844" s="249" t="s">
        <v>5</v>
      </c>
      <c r="V844" s="250" t="s">
        <v>37</v>
      </c>
      <c r="W844" s="251">
        <v>0</v>
      </c>
      <c r="X844" s="251">
        <f>W844*K844</f>
        <v>0</v>
      </c>
      <c r="Y844" s="251">
        <v>0</v>
      </c>
      <c r="Z844" s="251">
        <f>Y844*K844</f>
        <v>0</v>
      </c>
      <c r="AA844" s="251">
        <v>0</v>
      </c>
      <c r="AB844" s="252">
        <f>AA844*K844</f>
        <v>0</v>
      </c>
      <c r="AS844" s="164" t="s">
        <v>198</v>
      </c>
      <c r="AU844" s="164" t="s">
        <v>163</v>
      </c>
      <c r="AV844" s="164" t="s">
        <v>112</v>
      </c>
      <c r="AZ844" s="164" t="s">
        <v>162</v>
      </c>
      <c r="BF844" s="253">
        <f>IF(V844="základní",N844,0)</f>
        <v>0</v>
      </c>
      <c r="BG844" s="253">
        <f>IF(V844="snížená",N844,0)</f>
        <v>0</v>
      </c>
      <c r="BH844" s="253">
        <f>IF(V844="zákl. přenesená",N844,0)</f>
        <v>0</v>
      </c>
      <c r="BI844" s="253">
        <f>IF(V844="sníž. přenesená",N844,0)</f>
        <v>0</v>
      </c>
      <c r="BJ844" s="253">
        <f>IF(V844="nulová",N844,0)</f>
        <v>0</v>
      </c>
      <c r="BK844" s="164" t="s">
        <v>78</v>
      </c>
      <c r="BL844" s="253">
        <f>ROUND(L844*K844,2)</f>
        <v>0</v>
      </c>
      <c r="BM844" s="164" t="s">
        <v>198</v>
      </c>
      <c r="BN844" s="164" t="s">
        <v>1185</v>
      </c>
    </row>
    <row r="845" spans="2:66" s="275" customFormat="1" ht="16.5" customHeight="1" x14ac:dyDescent="0.35">
      <c r="B845" s="272"/>
      <c r="C845" s="414"/>
      <c r="D845" s="414"/>
      <c r="E845" s="415" t="s">
        <v>5</v>
      </c>
      <c r="F845" s="491" t="s">
        <v>1186</v>
      </c>
      <c r="G845" s="492"/>
      <c r="H845" s="492"/>
      <c r="I845" s="492"/>
      <c r="J845" s="414"/>
      <c r="K845" s="415" t="s">
        <v>5</v>
      </c>
      <c r="L845" s="273"/>
      <c r="M845" s="273"/>
      <c r="N845" s="306"/>
      <c r="O845" s="306"/>
      <c r="P845" s="306"/>
      <c r="Q845" s="306"/>
      <c r="R845" s="306"/>
      <c r="S845" s="274"/>
      <c r="U845" s="276"/>
      <c r="V845" s="306"/>
      <c r="W845" s="306"/>
      <c r="X845" s="306"/>
      <c r="Y845" s="306"/>
      <c r="Z845" s="306"/>
      <c r="AA845" s="306"/>
      <c r="AB845" s="277"/>
      <c r="AU845" s="278" t="s">
        <v>169</v>
      </c>
      <c r="AV845" s="278" t="s">
        <v>112</v>
      </c>
      <c r="AW845" s="275" t="s">
        <v>78</v>
      </c>
      <c r="AX845" s="275" t="s">
        <v>30</v>
      </c>
      <c r="AY845" s="275" t="s">
        <v>72</v>
      </c>
      <c r="AZ845" s="278" t="s">
        <v>162</v>
      </c>
    </row>
    <row r="846" spans="2:66" s="259" customFormat="1" ht="16.5" customHeight="1" x14ac:dyDescent="0.35">
      <c r="B846" s="254"/>
      <c r="C846" s="412"/>
      <c r="D846" s="412"/>
      <c r="E846" s="256" t="s">
        <v>5</v>
      </c>
      <c r="F846" s="477" t="s">
        <v>5</v>
      </c>
      <c r="G846" s="478"/>
      <c r="H846" s="478"/>
      <c r="I846" s="478"/>
      <c r="J846" s="412"/>
      <c r="K846" s="257">
        <v>0</v>
      </c>
      <c r="L846" s="255"/>
      <c r="M846" s="255"/>
      <c r="N846" s="303"/>
      <c r="O846" s="303"/>
      <c r="P846" s="303"/>
      <c r="Q846" s="303"/>
      <c r="R846" s="303"/>
      <c r="S846" s="258"/>
      <c r="U846" s="260"/>
      <c r="V846" s="303"/>
      <c r="W846" s="303"/>
      <c r="X846" s="303"/>
      <c r="Y846" s="303"/>
      <c r="Z846" s="303"/>
      <c r="AA846" s="303"/>
      <c r="AB846" s="261"/>
      <c r="AU846" s="262" t="s">
        <v>169</v>
      </c>
      <c r="AV846" s="262" t="s">
        <v>112</v>
      </c>
      <c r="AW846" s="259" t="s">
        <v>112</v>
      </c>
      <c r="AX846" s="259" t="s">
        <v>6</v>
      </c>
      <c r="AY846" s="259" t="s">
        <v>72</v>
      </c>
      <c r="AZ846" s="262" t="s">
        <v>162</v>
      </c>
    </row>
    <row r="847" spans="2:66" s="259" customFormat="1" ht="38.25" customHeight="1" x14ac:dyDescent="0.35">
      <c r="B847" s="254"/>
      <c r="C847" s="412"/>
      <c r="D847" s="412"/>
      <c r="E847" s="256" t="s">
        <v>5</v>
      </c>
      <c r="F847" s="477" t="s">
        <v>1187</v>
      </c>
      <c r="G847" s="478"/>
      <c r="H847" s="478"/>
      <c r="I847" s="478"/>
      <c r="J847" s="412"/>
      <c r="K847" s="257">
        <v>299.13299999999998</v>
      </c>
      <c r="L847" s="255"/>
      <c r="M847" s="255"/>
      <c r="N847" s="303"/>
      <c r="O847" s="303"/>
      <c r="P847" s="303"/>
      <c r="Q847" s="303"/>
      <c r="R847" s="303"/>
      <c r="S847" s="258"/>
      <c r="U847" s="260"/>
      <c r="V847" s="303"/>
      <c r="W847" s="303"/>
      <c r="X847" s="303"/>
      <c r="Y847" s="303"/>
      <c r="Z847" s="303"/>
      <c r="AA847" s="303"/>
      <c r="AB847" s="261"/>
      <c r="AU847" s="262" t="s">
        <v>169</v>
      </c>
      <c r="AV847" s="262" t="s">
        <v>112</v>
      </c>
      <c r="AW847" s="259" t="s">
        <v>112</v>
      </c>
      <c r="AX847" s="259" t="s">
        <v>30</v>
      </c>
      <c r="AY847" s="259" t="s">
        <v>72</v>
      </c>
      <c r="AZ847" s="262" t="s">
        <v>162</v>
      </c>
    </row>
    <row r="848" spans="2:66" s="259" customFormat="1" ht="38.25" customHeight="1" x14ac:dyDescent="0.35">
      <c r="B848" s="254"/>
      <c r="C848" s="412"/>
      <c r="D848" s="412"/>
      <c r="E848" s="256" t="s">
        <v>5</v>
      </c>
      <c r="F848" s="477" t="s">
        <v>1188</v>
      </c>
      <c r="G848" s="478"/>
      <c r="H848" s="478"/>
      <c r="I848" s="478"/>
      <c r="J848" s="412"/>
      <c r="K848" s="257">
        <v>381.48700000000002</v>
      </c>
      <c r="L848" s="255"/>
      <c r="M848" s="255"/>
      <c r="N848" s="303"/>
      <c r="O848" s="303"/>
      <c r="P848" s="303"/>
      <c r="Q848" s="303"/>
      <c r="R848" s="303"/>
      <c r="S848" s="258"/>
      <c r="U848" s="260"/>
      <c r="V848" s="303"/>
      <c r="W848" s="303"/>
      <c r="X848" s="303"/>
      <c r="Y848" s="303"/>
      <c r="Z848" s="303"/>
      <c r="AA848" s="303"/>
      <c r="AB848" s="261"/>
      <c r="AU848" s="262" t="s">
        <v>169</v>
      </c>
      <c r="AV848" s="262" t="s">
        <v>112</v>
      </c>
      <c r="AW848" s="259" t="s">
        <v>112</v>
      </c>
      <c r="AX848" s="259" t="s">
        <v>30</v>
      </c>
      <c r="AY848" s="259" t="s">
        <v>72</v>
      </c>
      <c r="AZ848" s="262" t="s">
        <v>162</v>
      </c>
    </row>
    <row r="849" spans="2:66" s="268" customFormat="1" ht="16.5" customHeight="1" x14ac:dyDescent="0.35">
      <c r="B849" s="263"/>
      <c r="C849" s="413"/>
      <c r="D849" s="413"/>
      <c r="E849" s="265" t="s">
        <v>5</v>
      </c>
      <c r="F849" s="479" t="s">
        <v>170</v>
      </c>
      <c r="G849" s="480"/>
      <c r="H849" s="480"/>
      <c r="I849" s="480"/>
      <c r="J849" s="413"/>
      <c r="K849" s="266">
        <v>680.62</v>
      </c>
      <c r="L849" s="264"/>
      <c r="M849" s="264"/>
      <c r="N849" s="304"/>
      <c r="O849" s="304"/>
      <c r="P849" s="304"/>
      <c r="Q849" s="304"/>
      <c r="R849" s="304"/>
      <c r="S849" s="267"/>
      <c r="U849" s="269"/>
      <c r="V849" s="304"/>
      <c r="W849" s="304"/>
      <c r="X849" s="304"/>
      <c r="Y849" s="304"/>
      <c r="Z849" s="304"/>
      <c r="AA849" s="304"/>
      <c r="AB849" s="270"/>
      <c r="AU849" s="271" t="s">
        <v>169</v>
      </c>
      <c r="AV849" s="271" t="s">
        <v>112</v>
      </c>
      <c r="AW849" s="268" t="s">
        <v>167</v>
      </c>
      <c r="AX849" s="268" t="s">
        <v>30</v>
      </c>
      <c r="AY849" s="268" t="s">
        <v>78</v>
      </c>
      <c r="AZ849" s="271" t="s">
        <v>162</v>
      </c>
    </row>
    <row r="850" spans="2:66" s="173" customFormat="1" ht="24" customHeight="1" x14ac:dyDescent="0.35">
      <c r="B850" s="174"/>
      <c r="C850" s="279">
        <f>C844+1</f>
        <v>298</v>
      </c>
      <c r="D850" s="279" t="s">
        <v>240</v>
      </c>
      <c r="E850" s="280" t="s">
        <v>1189</v>
      </c>
      <c r="F850" s="471" t="s">
        <v>1190</v>
      </c>
      <c r="G850" s="471"/>
      <c r="H850" s="471"/>
      <c r="I850" s="471"/>
      <c r="J850" s="281" t="s">
        <v>235</v>
      </c>
      <c r="K850" s="282">
        <v>694.23199999999997</v>
      </c>
      <c r="L850" s="469"/>
      <c r="M850" s="469"/>
      <c r="N850" s="495">
        <f>ROUND(L850*K850,2)</f>
        <v>0</v>
      </c>
      <c r="O850" s="462"/>
      <c r="P850" s="462"/>
      <c r="Q850" s="462"/>
      <c r="R850" s="313" t="s">
        <v>1418</v>
      </c>
      <c r="S850" s="177"/>
      <c r="U850" s="249" t="s">
        <v>5</v>
      </c>
      <c r="V850" s="250" t="s">
        <v>37</v>
      </c>
      <c r="W850" s="251">
        <v>0</v>
      </c>
      <c r="X850" s="251">
        <f>W850*K850</f>
        <v>0</v>
      </c>
      <c r="Y850" s="251">
        <v>0</v>
      </c>
      <c r="Z850" s="251">
        <f>Y850*K850</f>
        <v>0</v>
      </c>
      <c r="AA850" s="251">
        <v>0</v>
      </c>
      <c r="AB850" s="252">
        <f>AA850*K850</f>
        <v>0</v>
      </c>
      <c r="AS850" s="164" t="s">
        <v>236</v>
      </c>
      <c r="AU850" s="164" t="s">
        <v>240</v>
      </c>
      <c r="AV850" s="164" t="s">
        <v>112</v>
      </c>
      <c r="AZ850" s="164" t="s">
        <v>162</v>
      </c>
      <c r="BF850" s="253">
        <f>IF(V850="základní",N850,0)</f>
        <v>0</v>
      </c>
      <c r="BG850" s="253">
        <f>IF(V850="snížená",N850,0)</f>
        <v>0</v>
      </c>
      <c r="BH850" s="253">
        <f>IF(V850="zákl. přenesená",N850,0)</f>
        <v>0</v>
      </c>
      <c r="BI850" s="253">
        <f>IF(V850="sníž. přenesená",N850,0)</f>
        <v>0</v>
      </c>
      <c r="BJ850" s="253">
        <f>IF(V850="nulová",N850,0)</f>
        <v>0</v>
      </c>
      <c r="BK850" s="164" t="s">
        <v>78</v>
      </c>
      <c r="BL850" s="253">
        <f>ROUND(L850*K850,2)</f>
        <v>0</v>
      </c>
      <c r="BM850" s="164" t="s">
        <v>198</v>
      </c>
      <c r="BN850" s="164" t="s">
        <v>1191</v>
      </c>
    </row>
    <row r="851" spans="2:66" s="173" customFormat="1" ht="25.5" customHeight="1" x14ac:dyDescent="0.35">
      <c r="B851" s="174"/>
      <c r="C851" s="245">
        <f t="shared" si="73"/>
        <v>299</v>
      </c>
      <c r="D851" s="245" t="s">
        <v>163</v>
      </c>
      <c r="E851" s="246" t="s">
        <v>1192</v>
      </c>
      <c r="F851" s="460" t="s">
        <v>1193</v>
      </c>
      <c r="G851" s="460"/>
      <c r="H851" s="460"/>
      <c r="I851" s="460"/>
      <c r="J851" s="247" t="s">
        <v>235</v>
      </c>
      <c r="K851" s="248">
        <v>5.5</v>
      </c>
      <c r="L851" s="461"/>
      <c r="M851" s="461"/>
      <c r="N851" s="462">
        <f>ROUND(L851*K851,2)</f>
        <v>0</v>
      </c>
      <c r="O851" s="462"/>
      <c r="P851" s="462"/>
      <c r="Q851" s="462"/>
      <c r="R851" s="316" t="s">
        <v>1422</v>
      </c>
      <c r="S851" s="177"/>
      <c r="U851" s="249" t="s">
        <v>5</v>
      </c>
      <c r="V851" s="250" t="s">
        <v>37</v>
      </c>
      <c r="W851" s="251">
        <v>0</v>
      </c>
      <c r="X851" s="251">
        <f>W851*K851</f>
        <v>0</v>
      </c>
      <c r="Y851" s="251">
        <v>0</v>
      </c>
      <c r="Z851" s="251">
        <f>Y851*K851</f>
        <v>0</v>
      </c>
      <c r="AA851" s="251">
        <v>0</v>
      </c>
      <c r="AB851" s="252">
        <f>AA851*K851</f>
        <v>0</v>
      </c>
      <c r="AS851" s="164" t="s">
        <v>198</v>
      </c>
      <c r="AU851" s="164" t="s">
        <v>163</v>
      </c>
      <c r="AV851" s="164" t="s">
        <v>112</v>
      </c>
      <c r="AZ851" s="164" t="s">
        <v>162</v>
      </c>
      <c r="BF851" s="253">
        <f>IF(V851="základní",N851,0)</f>
        <v>0</v>
      </c>
      <c r="BG851" s="253">
        <f>IF(V851="snížená",N851,0)</f>
        <v>0</v>
      </c>
      <c r="BH851" s="253">
        <f>IF(V851="zákl. přenesená",N851,0)</f>
        <v>0</v>
      </c>
      <c r="BI851" s="253">
        <f>IF(V851="sníž. přenesená",N851,0)</f>
        <v>0</v>
      </c>
      <c r="BJ851" s="253">
        <f>IF(V851="nulová",N851,0)</f>
        <v>0</v>
      </c>
      <c r="BK851" s="164" t="s">
        <v>78</v>
      </c>
      <c r="BL851" s="253">
        <f>ROUND(L851*K851,2)</f>
        <v>0</v>
      </c>
      <c r="BM851" s="164" t="s">
        <v>198</v>
      </c>
      <c r="BN851" s="164" t="s">
        <v>1194</v>
      </c>
    </row>
    <row r="852" spans="2:66" s="173" customFormat="1" ht="25.5" customHeight="1" x14ac:dyDescent="0.35">
      <c r="B852" s="174"/>
      <c r="C852" s="279">
        <f t="shared" si="73"/>
        <v>300</v>
      </c>
      <c r="D852" s="279" t="s">
        <v>240</v>
      </c>
      <c r="E852" s="280" t="s">
        <v>1195</v>
      </c>
      <c r="F852" s="471" t="s">
        <v>1196</v>
      </c>
      <c r="G852" s="471"/>
      <c r="H852" s="471"/>
      <c r="I852" s="471"/>
      <c r="J852" s="281" t="s">
        <v>235</v>
      </c>
      <c r="K852" s="282">
        <v>5.61</v>
      </c>
      <c r="L852" s="469"/>
      <c r="M852" s="469"/>
      <c r="N852" s="495">
        <f>ROUND(L852*K852,2)</f>
        <v>0</v>
      </c>
      <c r="O852" s="462"/>
      <c r="P852" s="462"/>
      <c r="Q852" s="462"/>
      <c r="R852" s="316" t="s">
        <v>1422</v>
      </c>
      <c r="S852" s="177"/>
      <c r="U852" s="249" t="s">
        <v>5</v>
      </c>
      <c r="V852" s="250" t="s">
        <v>37</v>
      </c>
      <c r="W852" s="251">
        <v>0</v>
      </c>
      <c r="X852" s="251">
        <f>W852*K852</f>
        <v>0</v>
      </c>
      <c r="Y852" s="251">
        <v>0</v>
      </c>
      <c r="Z852" s="251">
        <f>Y852*K852</f>
        <v>0</v>
      </c>
      <c r="AA852" s="251">
        <v>0</v>
      </c>
      <c r="AB852" s="252">
        <f>AA852*K852</f>
        <v>0</v>
      </c>
      <c r="AS852" s="164" t="s">
        <v>236</v>
      </c>
      <c r="AU852" s="164" t="s">
        <v>240</v>
      </c>
      <c r="AV852" s="164" t="s">
        <v>112</v>
      </c>
      <c r="AZ852" s="164" t="s">
        <v>162</v>
      </c>
      <c r="BF852" s="253">
        <f>IF(V852="základní",N852,0)</f>
        <v>0</v>
      </c>
      <c r="BG852" s="253">
        <f>IF(V852="snížená",N852,0)</f>
        <v>0</v>
      </c>
      <c r="BH852" s="253">
        <f>IF(V852="zákl. přenesená",N852,0)</f>
        <v>0</v>
      </c>
      <c r="BI852" s="253">
        <f>IF(V852="sníž. přenesená",N852,0)</f>
        <v>0</v>
      </c>
      <c r="BJ852" s="253">
        <f>IF(V852="nulová",N852,0)</f>
        <v>0</v>
      </c>
      <c r="BK852" s="164" t="s">
        <v>78</v>
      </c>
      <c r="BL852" s="253">
        <f>ROUND(L852*K852,2)</f>
        <v>0</v>
      </c>
      <c r="BM852" s="164" t="s">
        <v>198</v>
      </c>
      <c r="BN852" s="164" t="s">
        <v>1197</v>
      </c>
    </row>
    <row r="853" spans="2:66" s="173" customFormat="1" ht="51" customHeight="1" x14ac:dyDescent="0.35">
      <c r="B853" s="174"/>
      <c r="C853" s="245">
        <f t="shared" si="73"/>
        <v>301</v>
      </c>
      <c r="D853" s="245" t="s">
        <v>163</v>
      </c>
      <c r="E853" s="246" t="s">
        <v>1198</v>
      </c>
      <c r="F853" s="460" t="s">
        <v>1199</v>
      </c>
      <c r="G853" s="460"/>
      <c r="H853" s="460"/>
      <c r="I853" s="460"/>
      <c r="J853" s="247" t="s">
        <v>227</v>
      </c>
      <c r="K853" s="248">
        <v>11.46</v>
      </c>
      <c r="L853" s="461"/>
      <c r="M853" s="461"/>
      <c r="N853" s="462">
        <f>ROUND(L853*K853,2)</f>
        <v>0</v>
      </c>
      <c r="O853" s="462"/>
      <c r="P853" s="462"/>
      <c r="Q853" s="462"/>
      <c r="R853" s="313" t="s">
        <v>1425</v>
      </c>
      <c r="S853" s="177"/>
      <c r="U853" s="249" t="s">
        <v>5</v>
      </c>
      <c r="V853" s="250" t="s">
        <v>37</v>
      </c>
      <c r="W853" s="251">
        <v>0</v>
      </c>
      <c r="X853" s="251">
        <f>W853*K853</f>
        <v>0</v>
      </c>
      <c r="Y853" s="251">
        <v>0</v>
      </c>
      <c r="Z853" s="251">
        <f>Y853*K853</f>
        <v>0</v>
      </c>
      <c r="AA853" s="251">
        <v>0</v>
      </c>
      <c r="AB853" s="252">
        <f>AA853*K853</f>
        <v>0</v>
      </c>
      <c r="AS853" s="164" t="s">
        <v>198</v>
      </c>
      <c r="AU853" s="164" t="s">
        <v>163</v>
      </c>
      <c r="AV853" s="164" t="s">
        <v>112</v>
      </c>
      <c r="AZ853" s="164" t="s">
        <v>162</v>
      </c>
      <c r="BF853" s="253">
        <f>IF(V853="základní",N853,0)</f>
        <v>0</v>
      </c>
      <c r="BG853" s="253">
        <f>IF(V853="snížená",N853,0)</f>
        <v>0</v>
      </c>
      <c r="BH853" s="253">
        <f>IF(V853="zákl. přenesená",N853,0)</f>
        <v>0</v>
      </c>
      <c r="BI853" s="253">
        <f>IF(V853="sníž. přenesená",N853,0)</f>
        <v>0</v>
      </c>
      <c r="BJ853" s="253">
        <f>IF(V853="nulová",N853,0)</f>
        <v>0</v>
      </c>
      <c r="BK853" s="164" t="s">
        <v>78</v>
      </c>
      <c r="BL853" s="253">
        <f>ROUND(L853*K853,2)</f>
        <v>0</v>
      </c>
      <c r="BM853" s="164" t="s">
        <v>198</v>
      </c>
      <c r="BN853" s="164" t="s">
        <v>1200</v>
      </c>
    </row>
    <row r="854" spans="2:66" s="173" customFormat="1" ht="25.5" customHeight="1" x14ac:dyDescent="0.35">
      <c r="B854" s="174"/>
      <c r="C854" s="245">
        <f t="shared" si="73"/>
        <v>302</v>
      </c>
      <c r="D854" s="245" t="s">
        <v>163</v>
      </c>
      <c r="E854" s="246" t="s">
        <v>1201</v>
      </c>
      <c r="F854" s="460" t="s">
        <v>1202</v>
      </c>
      <c r="G854" s="460"/>
      <c r="H854" s="460"/>
      <c r="I854" s="460"/>
      <c r="J854" s="247" t="s">
        <v>216</v>
      </c>
      <c r="K854" s="248">
        <v>3.0920000000000001</v>
      </c>
      <c r="L854" s="461"/>
      <c r="M854" s="461"/>
      <c r="N854" s="462">
        <f>ROUND(L854*K854,2)</f>
        <v>0</v>
      </c>
      <c r="O854" s="462"/>
      <c r="P854" s="462"/>
      <c r="Q854" s="462"/>
      <c r="R854" s="315" t="s">
        <v>1422</v>
      </c>
      <c r="S854" s="177"/>
      <c r="U854" s="249" t="s">
        <v>5</v>
      </c>
      <c r="V854" s="250" t="s">
        <v>37</v>
      </c>
      <c r="W854" s="251">
        <v>0</v>
      </c>
      <c r="X854" s="251">
        <f>W854*K854</f>
        <v>0</v>
      </c>
      <c r="Y854" s="251">
        <v>0</v>
      </c>
      <c r="Z854" s="251">
        <f>Y854*K854</f>
        <v>0</v>
      </c>
      <c r="AA854" s="251">
        <v>0</v>
      </c>
      <c r="AB854" s="252">
        <f>AA854*K854</f>
        <v>0</v>
      </c>
      <c r="AS854" s="164" t="s">
        <v>198</v>
      </c>
      <c r="AU854" s="164" t="s">
        <v>163</v>
      </c>
      <c r="AV854" s="164" t="s">
        <v>112</v>
      </c>
      <c r="AZ854" s="164" t="s">
        <v>162</v>
      </c>
      <c r="BF854" s="253">
        <f>IF(V854="základní",N854,0)</f>
        <v>0</v>
      </c>
      <c r="BG854" s="253">
        <f>IF(V854="snížená",N854,0)</f>
        <v>0</v>
      </c>
      <c r="BH854" s="253">
        <f>IF(V854="zákl. přenesená",N854,0)</f>
        <v>0</v>
      </c>
      <c r="BI854" s="253">
        <f>IF(V854="sníž. přenesená",N854,0)</f>
        <v>0</v>
      </c>
      <c r="BJ854" s="253">
        <f>IF(V854="nulová",N854,0)</f>
        <v>0</v>
      </c>
      <c r="BK854" s="164" t="s">
        <v>78</v>
      </c>
      <c r="BL854" s="253">
        <f>ROUND(L854*K854,2)</f>
        <v>0</v>
      </c>
      <c r="BM854" s="164" t="s">
        <v>198</v>
      </c>
      <c r="BN854" s="164" t="s">
        <v>1203</v>
      </c>
    </row>
    <row r="855" spans="2:66" s="237" customFormat="1" ht="29.9" customHeight="1" x14ac:dyDescent="0.35">
      <c r="B855" s="233"/>
      <c r="C855" s="244"/>
      <c r="D855" s="244" t="s">
        <v>144</v>
      </c>
      <c r="E855" s="244"/>
      <c r="F855" s="244"/>
      <c r="G855" s="244"/>
      <c r="H855" s="244"/>
      <c r="I855" s="244"/>
      <c r="J855" s="244"/>
      <c r="K855" s="244"/>
      <c r="L855" s="244"/>
      <c r="M855" s="244"/>
      <c r="N855" s="458">
        <f>BL855</f>
        <v>0</v>
      </c>
      <c r="O855" s="459"/>
      <c r="P855" s="459"/>
      <c r="Q855" s="459"/>
      <c r="R855" s="307"/>
      <c r="S855" s="236"/>
      <c r="U855" s="238"/>
      <c r="V855" s="234"/>
      <c r="W855" s="234"/>
      <c r="X855" s="239">
        <f>SUM(X856:X867)</f>
        <v>0</v>
      </c>
      <c r="Y855" s="234"/>
      <c r="Z855" s="239">
        <f>SUM(Z856:Z867)</f>
        <v>0</v>
      </c>
      <c r="AA855" s="234"/>
      <c r="AB855" s="240">
        <f>SUM(AB856:AB867)</f>
        <v>0</v>
      </c>
      <c r="AS855" s="241" t="s">
        <v>112</v>
      </c>
      <c r="AU855" s="242" t="s">
        <v>71</v>
      </c>
      <c r="AV855" s="242" t="s">
        <v>78</v>
      </c>
      <c r="AZ855" s="241" t="s">
        <v>162</v>
      </c>
      <c r="BL855" s="243">
        <f>SUM(BL856:BL867)</f>
        <v>0</v>
      </c>
    </row>
    <row r="856" spans="2:66" s="173" customFormat="1" ht="25.5" customHeight="1" x14ac:dyDescent="0.35">
      <c r="B856" s="174"/>
      <c r="C856" s="245">
        <f>C854+1</f>
        <v>303</v>
      </c>
      <c r="D856" s="245" t="s">
        <v>163</v>
      </c>
      <c r="E856" s="246" t="s">
        <v>1204</v>
      </c>
      <c r="F856" s="460" t="s">
        <v>1205</v>
      </c>
      <c r="G856" s="460"/>
      <c r="H856" s="460"/>
      <c r="I856" s="460"/>
      <c r="J856" s="247" t="s">
        <v>227</v>
      </c>
      <c r="K856" s="248">
        <v>109.054</v>
      </c>
      <c r="L856" s="461"/>
      <c r="M856" s="461"/>
      <c r="N856" s="462">
        <f>ROUND(L856*K856,2)</f>
        <v>0</v>
      </c>
      <c r="O856" s="462"/>
      <c r="P856" s="462"/>
      <c r="Q856" s="462"/>
      <c r="R856" s="312" t="s">
        <v>1420</v>
      </c>
      <c r="S856" s="177"/>
      <c r="U856" s="249" t="s">
        <v>5</v>
      </c>
      <c r="V856" s="250" t="s">
        <v>37</v>
      </c>
      <c r="W856" s="251">
        <v>0</v>
      </c>
      <c r="X856" s="251">
        <f>W856*K856</f>
        <v>0</v>
      </c>
      <c r="Y856" s="251">
        <v>0</v>
      </c>
      <c r="Z856" s="251">
        <f>Y856*K856</f>
        <v>0</v>
      </c>
      <c r="AA856" s="251">
        <v>0</v>
      </c>
      <c r="AB856" s="252">
        <f>AA856*K856</f>
        <v>0</v>
      </c>
      <c r="AS856" s="164" t="s">
        <v>198</v>
      </c>
      <c r="AU856" s="164" t="s">
        <v>163</v>
      </c>
      <c r="AV856" s="164" t="s">
        <v>112</v>
      </c>
      <c r="AZ856" s="164" t="s">
        <v>162</v>
      </c>
      <c r="BF856" s="253">
        <f>IF(V856="základní",N856,0)</f>
        <v>0</v>
      </c>
      <c r="BG856" s="253">
        <f>IF(V856="snížená",N856,0)</f>
        <v>0</v>
      </c>
      <c r="BH856" s="253">
        <f>IF(V856="zákl. přenesená",N856,0)</f>
        <v>0</v>
      </c>
      <c r="BI856" s="253">
        <f>IF(V856="sníž. přenesená",N856,0)</f>
        <v>0</v>
      </c>
      <c r="BJ856" s="253">
        <f>IF(V856="nulová",N856,0)</f>
        <v>0</v>
      </c>
      <c r="BK856" s="164" t="s">
        <v>78</v>
      </c>
      <c r="BL856" s="253">
        <f>ROUND(L856*K856,2)</f>
        <v>0</v>
      </c>
      <c r="BM856" s="164" t="s">
        <v>198</v>
      </c>
      <c r="BN856" s="164" t="s">
        <v>1206</v>
      </c>
    </row>
    <row r="857" spans="2:66" s="173" customFormat="1" ht="25.5" customHeight="1" x14ac:dyDescent="0.35">
      <c r="B857" s="174"/>
      <c r="C857" s="245">
        <f t="shared" si="73"/>
        <v>304</v>
      </c>
      <c r="D857" s="245" t="s">
        <v>163</v>
      </c>
      <c r="E857" s="246" t="s">
        <v>1207</v>
      </c>
      <c r="F857" s="460" t="s">
        <v>1208</v>
      </c>
      <c r="G857" s="460"/>
      <c r="H857" s="460"/>
      <c r="I857" s="460"/>
      <c r="J857" s="247" t="s">
        <v>227</v>
      </c>
      <c r="K857" s="248">
        <v>109.054</v>
      </c>
      <c r="L857" s="461"/>
      <c r="M857" s="461"/>
      <c r="N857" s="462">
        <f>ROUND(L857*K857,2)</f>
        <v>0</v>
      </c>
      <c r="O857" s="462"/>
      <c r="P857" s="462"/>
      <c r="Q857" s="462"/>
      <c r="R857" s="312" t="s">
        <v>1420</v>
      </c>
      <c r="S857" s="177"/>
      <c r="U857" s="249" t="s">
        <v>5</v>
      </c>
      <c r="V857" s="250" t="s">
        <v>37</v>
      </c>
      <c r="W857" s="251">
        <v>0</v>
      </c>
      <c r="X857" s="251">
        <f>W857*K857</f>
        <v>0</v>
      </c>
      <c r="Y857" s="251">
        <v>0</v>
      </c>
      <c r="Z857" s="251">
        <f>Y857*K857</f>
        <v>0</v>
      </c>
      <c r="AA857" s="251">
        <v>0</v>
      </c>
      <c r="AB857" s="252">
        <f>AA857*K857</f>
        <v>0</v>
      </c>
      <c r="AS857" s="164" t="s">
        <v>198</v>
      </c>
      <c r="AU857" s="164" t="s">
        <v>163</v>
      </c>
      <c r="AV857" s="164" t="s">
        <v>112</v>
      </c>
      <c r="AZ857" s="164" t="s">
        <v>162</v>
      </c>
      <c r="BF857" s="253">
        <f>IF(V857="základní",N857,0)</f>
        <v>0</v>
      </c>
      <c r="BG857" s="253">
        <f>IF(V857="snížená",N857,0)</f>
        <v>0</v>
      </c>
      <c r="BH857" s="253">
        <f>IF(V857="zákl. přenesená",N857,0)</f>
        <v>0</v>
      </c>
      <c r="BI857" s="253">
        <f>IF(V857="sníž. přenesená",N857,0)</f>
        <v>0</v>
      </c>
      <c r="BJ857" s="253">
        <f>IF(V857="nulová",N857,0)</f>
        <v>0</v>
      </c>
      <c r="BK857" s="164" t="s">
        <v>78</v>
      </c>
      <c r="BL857" s="253">
        <f>ROUND(L857*K857,2)</f>
        <v>0</v>
      </c>
      <c r="BM857" s="164" t="s">
        <v>198</v>
      </c>
      <c r="BN857" s="164" t="s">
        <v>1209</v>
      </c>
    </row>
    <row r="858" spans="2:66" s="173" customFormat="1" ht="25.5" customHeight="1" x14ac:dyDescent="0.35">
      <c r="B858" s="174"/>
      <c r="C858" s="245">
        <f t="shared" si="73"/>
        <v>305</v>
      </c>
      <c r="D858" s="245" t="s">
        <v>163</v>
      </c>
      <c r="E858" s="246" t="s">
        <v>1210</v>
      </c>
      <c r="F858" s="460" t="s">
        <v>1211</v>
      </c>
      <c r="G858" s="460"/>
      <c r="H858" s="460"/>
      <c r="I858" s="460"/>
      <c r="J858" s="247" t="s">
        <v>227</v>
      </c>
      <c r="K858" s="248">
        <v>109.054</v>
      </c>
      <c r="L858" s="461"/>
      <c r="M858" s="461"/>
      <c r="N858" s="462">
        <f>ROUND(L858*K858,2)</f>
        <v>0</v>
      </c>
      <c r="O858" s="462"/>
      <c r="P858" s="462"/>
      <c r="Q858" s="462"/>
      <c r="R858" s="312" t="s">
        <v>1420</v>
      </c>
      <c r="S858" s="177"/>
      <c r="U858" s="249" t="s">
        <v>5</v>
      </c>
      <c r="V858" s="250" t="s">
        <v>37</v>
      </c>
      <c r="W858" s="251">
        <v>0</v>
      </c>
      <c r="X858" s="251">
        <f>W858*K858</f>
        <v>0</v>
      </c>
      <c r="Y858" s="251">
        <v>0</v>
      </c>
      <c r="Z858" s="251">
        <f>Y858*K858</f>
        <v>0</v>
      </c>
      <c r="AA858" s="251">
        <v>0</v>
      </c>
      <c r="AB858" s="252">
        <f>AA858*K858</f>
        <v>0</v>
      </c>
      <c r="AS858" s="164" t="s">
        <v>198</v>
      </c>
      <c r="AU858" s="164" t="s">
        <v>163</v>
      </c>
      <c r="AV858" s="164" t="s">
        <v>112</v>
      </c>
      <c r="AZ858" s="164" t="s">
        <v>162</v>
      </c>
      <c r="BF858" s="253">
        <f>IF(V858="základní",N858,0)</f>
        <v>0</v>
      </c>
      <c r="BG858" s="253">
        <f>IF(V858="snížená",N858,0)</f>
        <v>0</v>
      </c>
      <c r="BH858" s="253">
        <f>IF(V858="zákl. přenesená",N858,0)</f>
        <v>0</v>
      </c>
      <c r="BI858" s="253">
        <f>IF(V858="sníž. přenesená",N858,0)</f>
        <v>0</v>
      </c>
      <c r="BJ858" s="253">
        <f>IF(V858="nulová",N858,0)</f>
        <v>0</v>
      </c>
      <c r="BK858" s="164" t="s">
        <v>78</v>
      </c>
      <c r="BL858" s="253">
        <f>ROUND(L858*K858,2)</f>
        <v>0</v>
      </c>
      <c r="BM858" s="164" t="s">
        <v>198</v>
      </c>
      <c r="BN858" s="164" t="s">
        <v>1212</v>
      </c>
    </row>
    <row r="859" spans="2:66" s="173" customFormat="1" ht="25.5" customHeight="1" x14ac:dyDescent="0.35">
      <c r="B859" s="174"/>
      <c r="C859" s="245">
        <f t="shared" si="73"/>
        <v>306</v>
      </c>
      <c r="D859" s="245" t="s">
        <v>163</v>
      </c>
      <c r="E859" s="246" t="s">
        <v>1213</v>
      </c>
      <c r="F859" s="460" t="s">
        <v>1214</v>
      </c>
      <c r="G859" s="460"/>
      <c r="H859" s="460"/>
      <c r="I859" s="460"/>
      <c r="J859" s="247" t="s">
        <v>227</v>
      </c>
      <c r="K859" s="248">
        <v>109.054</v>
      </c>
      <c r="L859" s="461"/>
      <c r="M859" s="461"/>
      <c r="N859" s="462">
        <f>ROUND(L859*K859,2)</f>
        <v>0</v>
      </c>
      <c r="O859" s="462"/>
      <c r="P859" s="462"/>
      <c r="Q859" s="462"/>
      <c r="R859" s="313" t="s">
        <v>1436</v>
      </c>
      <c r="S859" s="177"/>
      <c r="U859" s="249" t="s">
        <v>5</v>
      </c>
      <c r="V859" s="250" t="s">
        <v>37</v>
      </c>
      <c r="W859" s="251">
        <v>0</v>
      </c>
      <c r="X859" s="251">
        <f>W859*K859</f>
        <v>0</v>
      </c>
      <c r="Y859" s="251">
        <v>0</v>
      </c>
      <c r="Z859" s="251">
        <f>Y859*K859</f>
        <v>0</v>
      </c>
      <c r="AA859" s="251">
        <v>0</v>
      </c>
      <c r="AB859" s="252">
        <f>AA859*K859</f>
        <v>0</v>
      </c>
      <c r="AS859" s="164" t="s">
        <v>198</v>
      </c>
      <c r="AU859" s="164" t="s">
        <v>163</v>
      </c>
      <c r="AV859" s="164" t="s">
        <v>112</v>
      </c>
      <c r="AZ859" s="164" t="s">
        <v>162</v>
      </c>
      <c r="BF859" s="253">
        <f>IF(V859="základní",N859,0)</f>
        <v>0</v>
      </c>
      <c r="BG859" s="253">
        <f>IF(V859="snížená",N859,0)</f>
        <v>0</v>
      </c>
      <c r="BH859" s="253">
        <f>IF(V859="zákl. přenesená",N859,0)</f>
        <v>0</v>
      </c>
      <c r="BI859" s="253">
        <f>IF(V859="sníž. přenesená",N859,0)</f>
        <v>0</v>
      </c>
      <c r="BJ859" s="253">
        <f>IF(V859="nulová",N859,0)</f>
        <v>0</v>
      </c>
      <c r="BK859" s="164" t="s">
        <v>78</v>
      </c>
      <c r="BL859" s="253">
        <f>ROUND(L859*K859,2)</f>
        <v>0</v>
      </c>
      <c r="BM859" s="164" t="s">
        <v>198</v>
      </c>
      <c r="BN859" s="164" t="s">
        <v>1215</v>
      </c>
    </row>
    <row r="860" spans="2:66" s="173" customFormat="1" ht="25.5" customHeight="1" x14ac:dyDescent="0.35">
      <c r="B860" s="174"/>
      <c r="C860" s="245">
        <f t="shared" si="73"/>
        <v>307</v>
      </c>
      <c r="D860" s="245" t="s">
        <v>163</v>
      </c>
      <c r="E860" s="246" t="s">
        <v>1216</v>
      </c>
      <c r="F860" s="460" t="s">
        <v>1217</v>
      </c>
      <c r="G860" s="460"/>
      <c r="H860" s="460"/>
      <c r="I860" s="460"/>
      <c r="J860" s="247" t="s">
        <v>227</v>
      </c>
      <c r="K860" s="248">
        <v>109.054</v>
      </c>
      <c r="L860" s="461"/>
      <c r="M860" s="461"/>
      <c r="N860" s="462">
        <f>ROUND(L860*K860,2)</f>
        <v>0</v>
      </c>
      <c r="O860" s="462"/>
      <c r="P860" s="462"/>
      <c r="Q860" s="462"/>
      <c r="R860" s="313" t="s">
        <v>1436</v>
      </c>
      <c r="S860" s="177"/>
      <c r="U860" s="249" t="s">
        <v>5</v>
      </c>
      <c r="V860" s="250" t="s">
        <v>37</v>
      </c>
      <c r="W860" s="251">
        <v>0</v>
      </c>
      <c r="X860" s="251">
        <f>W860*K860</f>
        <v>0</v>
      </c>
      <c r="Y860" s="251">
        <v>0</v>
      </c>
      <c r="Z860" s="251">
        <f>Y860*K860</f>
        <v>0</v>
      </c>
      <c r="AA860" s="251">
        <v>0</v>
      </c>
      <c r="AB860" s="252">
        <f>AA860*K860</f>
        <v>0</v>
      </c>
      <c r="AS860" s="164" t="s">
        <v>198</v>
      </c>
      <c r="AU860" s="164" t="s">
        <v>163</v>
      </c>
      <c r="AV860" s="164" t="s">
        <v>112</v>
      </c>
      <c r="AZ860" s="164" t="s">
        <v>162</v>
      </c>
      <c r="BF860" s="253">
        <f>IF(V860="základní",N860,0)</f>
        <v>0</v>
      </c>
      <c r="BG860" s="253">
        <f>IF(V860="snížená",N860,0)</f>
        <v>0</v>
      </c>
      <c r="BH860" s="253">
        <f>IF(V860="zákl. přenesená",N860,0)</f>
        <v>0</v>
      </c>
      <c r="BI860" s="253">
        <f>IF(V860="sníž. přenesená",N860,0)</f>
        <v>0</v>
      </c>
      <c r="BJ860" s="253">
        <f>IF(V860="nulová",N860,0)</f>
        <v>0</v>
      </c>
      <c r="BK860" s="164" t="s">
        <v>78</v>
      </c>
      <c r="BL860" s="253">
        <f>ROUND(L860*K860,2)</f>
        <v>0</v>
      </c>
      <c r="BM860" s="164" t="s">
        <v>198</v>
      </c>
      <c r="BN860" s="164" t="s">
        <v>1218</v>
      </c>
    </row>
    <row r="861" spans="2:66" s="275" customFormat="1" ht="16.5" customHeight="1" x14ac:dyDescent="0.35">
      <c r="B861" s="272"/>
      <c r="C861" s="414"/>
      <c r="D861" s="414"/>
      <c r="E861" s="415" t="s">
        <v>5</v>
      </c>
      <c r="F861" s="491" t="s">
        <v>1219</v>
      </c>
      <c r="G861" s="492"/>
      <c r="H861" s="492"/>
      <c r="I861" s="492"/>
      <c r="J861" s="414"/>
      <c r="K861" s="415" t="s">
        <v>5</v>
      </c>
      <c r="L861" s="273"/>
      <c r="M861" s="273"/>
      <c r="N861" s="306"/>
      <c r="O861" s="306"/>
      <c r="P861" s="306"/>
      <c r="Q861" s="306"/>
      <c r="R861" s="306"/>
      <c r="S861" s="274"/>
      <c r="U861" s="276"/>
      <c r="V861" s="306"/>
      <c r="W861" s="306"/>
      <c r="X861" s="306"/>
      <c r="Y861" s="306"/>
      <c r="Z861" s="306"/>
      <c r="AA861" s="306"/>
      <c r="AB861" s="277"/>
      <c r="AU861" s="278" t="s">
        <v>169</v>
      </c>
      <c r="AV861" s="278" t="s">
        <v>112</v>
      </c>
      <c r="AW861" s="275" t="s">
        <v>78</v>
      </c>
      <c r="AX861" s="275" t="s">
        <v>30</v>
      </c>
      <c r="AY861" s="275" t="s">
        <v>72</v>
      </c>
      <c r="AZ861" s="278" t="s">
        <v>162</v>
      </c>
    </row>
    <row r="862" spans="2:66" s="259" customFormat="1" ht="16.5" customHeight="1" x14ac:dyDescent="0.35">
      <c r="B862" s="254"/>
      <c r="C862" s="412"/>
      <c r="D862" s="412"/>
      <c r="E862" s="256" t="s">
        <v>5</v>
      </c>
      <c r="F862" s="477" t="s">
        <v>1220</v>
      </c>
      <c r="G862" s="478"/>
      <c r="H862" s="478"/>
      <c r="I862" s="478"/>
      <c r="J862" s="412"/>
      <c r="K862" s="257">
        <v>99.14</v>
      </c>
      <c r="L862" s="255"/>
      <c r="M862" s="255"/>
      <c r="N862" s="303"/>
      <c r="O862" s="303"/>
      <c r="P862" s="303"/>
      <c r="Q862" s="303"/>
      <c r="R862" s="303"/>
      <c r="S862" s="258"/>
      <c r="U862" s="260"/>
      <c r="V862" s="303"/>
      <c r="W862" s="303"/>
      <c r="X862" s="303"/>
      <c r="Y862" s="303"/>
      <c r="Z862" s="303"/>
      <c r="AA862" s="303"/>
      <c r="AB862" s="261"/>
      <c r="AU862" s="262" t="s">
        <v>169</v>
      </c>
      <c r="AV862" s="262" t="s">
        <v>112</v>
      </c>
      <c r="AW862" s="259" t="s">
        <v>112</v>
      </c>
      <c r="AX862" s="259" t="s">
        <v>30</v>
      </c>
      <c r="AY862" s="259" t="s">
        <v>72</v>
      </c>
      <c r="AZ862" s="262" t="s">
        <v>162</v>
      </c>
    </row>
    <row r="863" spans="2:66" s="275" customFormat="1" ht="16.5" customHeight="1" x14ac:dyDescent="0.35">
      <c r="B863" s="272"/>
      <c r="C863" s="414"/>
      <c r="D863" s="414"/>
      <c r="E863" s="415" t="s">
        <v>5</v>
      </c>
      <c r="F863" s="493" t="s">
        <v>1221</v>
      </c>
      <c r="G863" s="494"/>
      <c r="H863" s="494"/>
      <c r="I863" s="494"/>
      <c r="J863" s="414"/>
      <c r="K863" s="415" t="s">
        <v>5</v>
      </c>
      <c r="L863" s="273"/>
      <c r="M863" s="273"/>
      <c r="N863" s="306"/>
      <c r="O863" s="306"/>
      <c r="P863" s="306"/>
      <c r="Q863" s="306"/>
      <c r="R863" s="306"/>
      <c r="S863" s="274"/>
      <c r="U863" s="276"/>
      <c r="V863" s="306"/>
      <c r="W863" s="306"/>
      <c r="X863" s="306"/>
      <c r="Y863" s="306"/>
      <c r="Z863" s="306"/>
      <c r="AA863" s="306"/>
      <c r="AB863" s="277"/>
      <c r="AU863" s="278" t="s">
        <v>169</v>
      </c>
      <c r="AV863" s="278" t="s">
        <v>112</v>
      </c>
      <c r="AW863" s="275" t="s">
        <v>78</v>
      </c>
      <c r="AX863" s="275" t="s">
        <v>30</v>
      </c>
      <c r="AY863" s="275" t="s">
        <v>72</v>
      </c>
      <c r="AZ863" s="278" t="s">
        <v>162</v>
      </c>
    </row>
    <row r="864" spans="2:66" s="259" customFormat="1" ht="16.5" customHeight="1" x14ac:dyDescent="0.35">
      <c r="B864" s="254"/>
      <c r="C864" s="412"/>
      <c r="D864" s="412"/>
      <c r="E864" s="256" t="s">
        <v>5</v>
      </c>
      <c r="F864" s="477" t="s">
        <v>1222</v>
      </c>
      <c r="G864" s="478"/>
      <c r="H864" s="478"/>
      <c r="I864" s="478"/>
      <c r="J864" s="412"/>
      <c r="K864" s="257">
        <v>9.9139999999999997</v>
      </c>
      <c r="L864" s="255"/>
      <c r="M864" s="255"/>
      <c r="N864" s="303"/>
      <c r="O864" s="303"/>
      <c r="P864" s="303"/>
      <c r="Q864" s="303"/>
      <c r="R864" s="303"/>
      <c r="S864" s="258"/>
      <c r="U864" s="260"/>
      <c r="V864" s="303"/>
      <c r="W864" s="303"/>
      <c r="X864" s="303"/>
      <c r="Y864" s="303"/>
      <c r="Z864" s="303"/>
      <c r="AA864" s="303"/>
      <c r="AB864" s="261"/>
      <c r="AU864" s="262" t="s">
        <v>169</v>
      </c>
      <c r="AV864" s="262" t="s">
        <v>112</v>
      </c>
      <c r="AW864" s="259" t="s">
        <v>112</v>
      </c>
      <c r="AX864" s="259" t="s">
        <v>30</v>
      </c>
      <c r="AY864" s="259" t="s">
        <v>72</v>
      </c>
      <c r="AZ864" s="262" t="s">
        <v>162</v>
      </c>
    </row>
    <row r="865" spans="1:74" s="268" customFormat="1" ht="16.5" customHeight="1" x14ac:dyDescent="0.35">
      <c r="B865" s="263"/>
      <c r="C865" s="413"/>
      <c r="D865" s="413"/>
      <c r="E865" s="265" t="s">
        <v>5</v>
      </c>
      <c r="F865" s="479" t="s">
        <v>170</v>
      </c>
      <c r="G865" s="480"/>
      <c r="H865" s="480"/>
      <c r="I865" s="480"/>
      <c r="J865" s="413"/>
      <c r="K865" s="266">
        <v>109.054</v>
      </c>
      <c r="L865" s="264"/>
      <c r="M865" s="264"/>
      <c r="N865" s="304"/>
      <c r="O865" s="304"/>
      <c r="P865" s="304"/>
      <c r="Q865" s="304"/>
      <c r="R865" s="304"/>
      <c r="S865" s="267"/>
      <c r="U865" s="269"/>
      <c r="V865" s="304"/>
      <c r="W865" s="304"/>
      <c r="X865" s="304"/>
      <c r="Y865" s="304"/>
      <c r="Z865" s="304"/>
      <c r="AA865" s="304"/>
      <c r="AB865" s="270"/>
      <c r="AU865" s="271" t="s">
        <v>169</v>
      </c>
      <c r="AV865" s="271" t="s">
        <v>112</v>
      </c>
      <c r="AW865" s="268" t="s">
        <v>167</v>
      </c>
      <c r="AX865" s="268" t="s">
        <v>30</v>
      </c>
      <c r="AY865" s="268" t="s">
        <v>78</v>
      </c>
      <c r="AZ865" s="271" t="s">
        <v>162</v>
      </c>
    </row>
    <row r="866" spans="1:74" s="173" customFormat="1" ht="25.5" customHeight="1" x14ac:dyDescent="0.35">
      <c r="B866" s="174"/>
      <c r="C866" s="245">
        <f>C860+1</f>
        <v>308</v>
      </c>
      <c r="D866" s="245" t="s">
        <v>163</v>
      </c>
      <c r="E866" s="246" t="s">
        <v>1223</v>
      </c>
      <c r="F866" s="460" t="s">
        <v>1224</v>
      </c>
      <c r="G866" s="460"/>
      <c r="H866" s="460"/>
      <c r="I866" s="460"/>
      <c r="J866" s="247" t="s">
        <v>235</v>
      </c>
      <c r="K866" s="248">
        <v>58.55</v>
      </c>
      <c r="L866" s="461"/>
      <c r="M866" s="461"/>
      <c r="N866" s="462">
        <f>ROUND(L866*K866,2)</f>
        <v>0</v>
      </c>
      <c r="O866" s="462"/>
      <c r="P866" s="462"/>
      <c r="Q866" s="462"/>
      <c r="R866" s="316" t="s">
        <v>1422</v>
      </c>
      <c r="S866" s="177"/>
      <c r="U866" s="249" t="s">
        <v>5</v>
      </c>
      <c r="V866" s="250" t="s">
        <v>37</v>
      </c>
      <c r="W866" s="251">
        <v>0</v>
      </c>
      <c r="X866" s="251">
        <f>W866*K866</f>
        <v>0</v>
      </c>
      <c r="Y866" s="251">
        <v>0</v>
      </c>
      <c r="Z866" s="251">
        <f>Y866*K866</f>
        <v>0</v>
      </c>
      <c r="AA866" s="251">
        <v>0</v>
      </c>
      <c r="AB866" s="252">
        <f>AA866*K866</f>
        <v>0</v>
      </c>
      <c r="AS866" s="164" t="s">
        <v>198</v>
      </c>
      <c r="AU866" s="164" t="s">
        <v>163</v>
      </c>
      <c r="AV866" s="164" t="s">
        <v>112</v>
      </c>
      <c r="AZ866" s="164" t="s">
        <v>162</v>
      </c>
      <c r="BF866" s="253">
        <f>IF(V866="základní",N866,0)</f>
        <v>0</v>
      </c>
      <c r="BG866" s="253">
        <f>IF(V866="snížená",N866,0)</f>
        <v>0</v>
      </c>
      <c r="BH866" s="253">
        <f>IF(V866="zákl. přenesená",N866,0)</f>
        <v>0</v>
      </c>
      <c r="BI866" s="253">
        <f>IF(V866="sníž. přenesená",N866,0)</f>
        <v>0</v>
      </c>
      <c r="BJ866" s="253">
        <f>IF(V866="nulová",N866,0)</f>
        <v>0</v>
      </c>
      <c r="BK866" s="164" t="s">
        <v>78</v>
      </c>
      <c r="BL866" s="253">
        <f>ROUND(L866*K866,2)</f>
        <v>0</v>
      </c>
      <c r="BM866" s="164" t="s">
        <v>198</v>
      </c>
      <c r="BN866" s="164" t="s">
        <v>1225</v>
      </c>
    </row>
    <row r="867" spans="1:74" s="173" customFormat="1" ht="25.5" customHeight="1" x14ac:dyDescent="0.35">
      <c r="B867" s="174"/>
      <c r="C867" s="245">
        <f t="shared" ref="C867:C876" si="74">C866+1</f>
        <v>309</v>
      </c>
      <c r="D867" s="245" t="s">
        <v>163</v>
      </c>
      <c r="E867" s="246" t="s">
        <v>1226</v>
      </c>
      <c r="F867" s="460" t="s">
        <v>1227</v>
      </c>
      <c r="G867" s="460"/>
      <c r="H867" s="460"/>
      <c r="I867" s="460"/>
      <c r="J867" s="247" t="s">
        <v>216</v>
      </c>
      <c r="K867" s="248">
        <v>0.80900000000000005</v>
      </c>
      <c r="L867" s="461"/>
      <c r="M867" s="461"/>
      <c r="N867" s="462">
        <f>ROUND(L867*K867,2)</f>
        <v>0</v>
      </c>
      <c r="O867" s="462"/>
      <c r="P867" s="462"/>
      <c r="Q867" s="462"/>
      <c r="R867" s="315" t="s">
        <v>1422</v>
      </c>
      <c r="S867" s="177"/>
      <c r="U867" s="249" t="s">
        <v>5</v>
      </c>
      <c r="V867" s="250" t="s">
        <v>37</v>
      </c>
      <c r="W867" s="251">
        <v>0</v>
      </c>
      <c r="X867" s="251">
        <f>W867*K867</f>
        <v>0</v>
      </c>
      <c r="Y867" s="251">
        <v>0</v>
      </c>
      <c r="Z867" s="251">
        <f>Y867*K867</f>
        <v>0</v>
      </c>
      <c r="AA867" s="251">
        <v>0</v>
      </c>
      <c r="AB867" s="252">
        <f>AA867*K867</f>
        <v>0</v>
      </c>
      <c r="AS867" s="164" t="s">
        <v>198</v>
      </c>
      <c r="AU867" s="164" t="s">
        <v>163</v>
      </c>
      <c r="AV867" s="164" t="s">
        <v>112</v>
      </c>
      <c r="AZ867" s="164" t="s">
        <v>162</v>
      </c>
      <c r="BF867" s="253">
        <f>IF(V867="základní",N867,0)</f>
        <v>0</v>
      </c>
      <c r="BG867" s="253">
        <f>IF(V867="snížená",N867,0)</f>
        <v>0</v>
      </c>
      <c r="BH867" s="253">
        <f>IF(V867="zákl. přenesená",N867,0)</f>
        <v>0</v>
      </c>
      <c r="BI867" s="253">
        <f>IF(V867="sníž. přenesená",N867,0)</f>
        <v>0</v>
      </c>
      <c r="BJ867" s="253">
        <f>IF(V867="nulová",N867,0)</f>
        <v>0</v>
      </c>
      <c r="BK867" s="164" t="s">
        <v>78</v>
      </c>
      <c r="BL867" s="253">
        <f>ROUND(L867*K867,2)</f>
        <v>0</v>
      </c>
      <c r="BM867" s="164" t="s">
        <v>198</v>
      </c>
      <c r="BN867" s="164" t="s">
        <v>1228</v>
      </c>
    </row>
    <row r="868" spans="1:74" s="237" customFormat="1" ht="29.9" customHeight="1" x14ac:dyDescent="0.35">
      <c r="B868" s="233"/>
      <c r="C868" s="244"/>
      <c r="D868" s="244" t="s">
        <v>145</v>
      </c>
      <c r="E868" s="244"/>
      <c r="F868" s="244"/>
      <c r="G868" s="244"/>
      <c r="H868" s="244"/>
      <c r="I868" s="244"/>
      <c r="J868" s="244"/>
      <c r="K868" s="244"/>
      <c r="L868" s="244"/>
      <c r="M868" s="244"/>
      <c r="N868" s="458">
        <f>BL868</f>
        <v>0</v>
      </c>
      <c r="O868" s="459"/>
      <c r="P868" s="459"/>
      <c r="Q868" s="459"/>
      <c r="R868" s="307"/>
      <c r="S868" s="236"/>
      <c r="U868" s="238"/>
      <c r="V868" s="234"/>
      <c r="W868" s="234"/>
      <c r="X868" s="239">
        <f>SUM(X869:X876)</f>
        <v>0</v>
      </c>
      <c r="Y868" s="234"/>
      <c r="Z868" s="239">
        <f>SUM(Z869:Z876)</f>
        <v>0</v>
      </c>
      <c r="AA868" s="234"/>
      <c r="AB868" s="240">
        <f>SUM(AB869:AB876)</f>
        <v>0</v>
      </c>
      <c r="AS868" s="241" t="s">
        <v>112</v>
      </c>
      <c r="AU868" s="242" t="s">
        <v>71</v>
      </c>
      <c r="AV868" s="242" t="s">
        <v>78</v>
      </c>
      <c r="AZ868" s="241" t="s">
        <v>162</v>
      </c>
      <c r="BL868" s="243">
        <f>SUM(BL869:BL876)</f>
        <v>0</v>
      </c>
    </row>
    <row r="869" spans="1:74" s="173" customFormat="1" ht="38.25" customHeight="1" x14ac:dyDescent="0.35">
      <c r="B869" s="174"/>
      <c r="C869" s="245">
        <f>C867+1</f>
        <v>310</v>
      </c>
      <c r="D869" s="245" t="s">
        <v>163</v>
      </c>
      <c r="E869" s="246" t="s">
        <v>1229</v>
      </c>
      <c r="F869" s="460" t="s">
        <v>1230</v>
      </c>
      <c r="G869" s="460"/>
      <c r="H869" s="460"/>
      <c r="I869" s="460"/>
      <c r="J869" s="247" t="s">
        <v>227</v>
      </c>
      <c r="K869" s="248">
        <v>155.85</v>
      </c>
      <c r="L869" s="461"/>
      <c r="M869" s="461"/>
      <c r="N869" s="462">
        <f t="shared" ref="N869:N876" si="75">ROUND(L869*K869,2)</f>
        <v>0</v>
      </c>
      <c r="O869" s="462"/>
      <c r="P869" s="462"/>
      <c r="Q869" s="462"/>
      <c r="R869" s="313" t="s">
        <v>1418</v>
      </c>
      <c r="S869" s="177"/>
      <c r="U869" s="249" t="s">
        <v>5</v>
      </c>
      <c r="V869" s="250" t="s">
        <v>37</v>
      </c>
      <c r="W869" s="251">
        <v>0</v>
      </c>
      <c r="X869" s="251">
        <f t="shared" ref="X869:X876" si="76">W869*K869</f>
        <v>0</v>
      </c>
      <c r="Y869" s="251">
        <v>0</v>
      </c>
      <c r="Z869" s="251">
        <f t="shared" ref="Z869:Z876" si="77">Y869*K869</f>
        <v>0</v>
      </c>
      <c r="AA869" s="251">
        <v>0</v>
      </c>
      <c r="AB869" s="252">
        <f t="shared" ref="AB869:AB876" si="78">AA869*K869</f>
        <v>0</v>
      </c>
      <c r="AS869" s="164" t="s">
        <v>198</v>
      </c>
      <c r="AU869" s="164" t="s">
        <v>163</v>
      </c>
      <c r="AV869" s="164" t="s">
        <v>112</v>
      </c>
      <c r="AZ869" s="164" t="s">
        <v>162</v>
      </c>
      <c r="BF869" s="253">
        <f t="shared" ref="BF869:BF876" si="79">IF(V869="základní",N869,0)</f>
        <v>0</v>
      </c>
      <c r="BG869" s="253">
        <f t="shared" ref="BG869:BG876" si="80">IF(V869="snížená",N869,0)</f>
        <v>0</v>
      </c>
      <c r="BH869" s="253">
        <f t="shared" ref="BH869:BH876" si="81">IF(V869="zákl. přenesená",N869,0)</f>
        <v>0</v>
      </c>
      <c r="BI869" s="253">
        <f t="shared" ref="BI869:BI876" si="82">IF(V869="sníž. přenesená",N869,0)</f>
        <v>0</v>
      </c>
      <c r="BJ869" s="253">
        <f t="shared" ref="BJ869:BJ876" si="83">IF(V869="nulová",N869,0)</f>
        <v>0</v>
      </c>
      <c r="BK869" s="164" t="s">
        <v>78</v>
      </c>
      <c r="BL869" s="253">
        <f t="shared" ref="BL869:BL876" si="84">ROUND(L869*K869,2)</f>
        <v>0</v>
      </c>
      <c r="BM869" s="164" t="s">
        <v>198</v>
      </c>
      <c r="BN869" s="164" t="s">
        <v>1231</v>
      </c>
    </row>
    <row r="870" spans="1:74" s="173" customFormat="1" ht="25.5" customHeight="1" x14ac:dyDescent="0.35">
      <c r="B870" s="174"/>
      <c r="C870" s="279">
        <f t="shared" si="74"/>
        <v>311</v>
      </c>
      <c r="D870" s="279" t="s">
        <v>240</v>
      </c>
      <c r="E870" s="280" t="s">
        <v>1232</v>
      </c>
      <c r="F870" s="471" t="s">
        <v>1233</v>
      </c>
      <c r="G870" s="471"/>
      <c r="H870" s="471"/>
      <c r="I870" s="471"/>
      <c r="J870" s="281" t="s">
        <v>227</v>
      </c>
      <c r="K870" s="282">
        <v>171.435</v>
      </c>
      <c r="L870" s="469"/>
      <c r="M870" s="469"/>
      <c r="N870" s="495">
        <f t="shared" si="75"/>
        <v>0</v>
      </c>
      <c r="O870" s="462"/>
      <c r="P870" s="462"/>
      <c r="Q870" s="462"/>
      <c r="R870" s="313" t="s">
        <v>1418</v>
      </c>
      <c r="S870" s="177"/>
      <c r="U870" s="249" t="s">
        <v>5</v>
      </c>
      <c r="V870" s="250" t="s">
        <v>37</v>
      </c>
      <c r="W870" s="251">
        <v>0</v>
      </c>
      <c r="X870" s="251">
        <f t="shared" si="76"/>
        <v>0</v>
      </c>
      <c r="Y870" s="251">
        <v>0</v>
      </c>
      <c r="Z870" s="251">
        <f t="shared" si="77"/>
        <v>0</v>
      </c>
      <c r="AA870" s="251">
        <v>0</v>
      </c>
      <c r="AB870" s="252">
        <f t="shared" si="78"/>
        <v>0</v>
      </c>
      <c r="AS870" s="164" t="s">
        <v>236</v>
      </c>
      <c r="AU870" s="164" t="s">
        <v>240</v>
      </c>
      <c r="AV870" s="164" t="s">
        <v>112</v>
      </c>
      <c r="AZ870" s="164" t="s">
        <v>162</v>
      </c>
      <c r="BF870" s="253">
        <f t="shared" si="79"/>
        <v>0</v>
      </c>
      <c r="BG870" s="253">
        <f t="shared" si="80"/>
        <v>0</v>
      </c>
      <c r="BH870" s="253">
        <f t="shared" si="81"/>
        <v>0</v>
      </c>
      <c r="BI870" s="253">
        <f t="shared" si="82"/>
        <v>0</v>
      </c>
      <c r="BJ870" s="253">
        <f t="shared" si="83"/>
        <v>0</v>
      </c>
      <c r="BK870" s="164" t="s">
        <v>78</v>
      </c>
      <c r="BL870" s="253">
        <f t="shared" si="84"/>
        <v>0</v>
      </c>
      <c r="BM870" s="164" t="s">
        <v>198</v>
      </c>
      <c r="BN870" s="164" t="s">
        <v>1234</v>
      </c>
    </row>
    <row r="871" spans="1:74" s="173" customFormat="1" ht="25.5" customHeight="1" x14ac:dyDescent="0.35">
      <c r="B871" s="174"/>
      <c r="C871" s="245">
        <f t="shared" si="74"/>
        <v>312</v>
      </c>
      <c r="D871" s="245" t="s">
        <v>163</v>
      </c>
      <c r="E871" s="246" t="s">
        <v>1235</v>
      </c>
      <c r="F871" s="460" t="s">
        <v>1236</v>
      </c>
      <c r="G871" s="460"/>
      <c r="H871" s="460"/>
      <c r="I871" s="460"/>
      <c r="J871" s="247" t="s">
        <v>227</v>
      </c>
      <c r="K871" s="248">
        <v>155.85</v>
      </c>
      <c r="L871" s="461"/>
      <c r="M871" s="461"/>
      <c r="N871" s="462">
        <f t="shared" si="75"/>
        <v>0</v>
      </c>
      <c r="O871" s="462"/>
      <c r="P871" s="462"/>
      <c r="Q871" s="462"/>
      <c r="R871" s="313" t="s">
        <v>1418</v>
      </c>
      <c r="S871" s="177"/>
      <c r="U871" s="249" t="s">
        <v>5</v>
      </c>
      <c r="V871" s="250" t="s">
        <v>37</v>
      </c>
      <c r="W871" s="251">
        <v>0</v>
      </c>
      <c r="X871" s="251">
        <f t="shared" si="76"/>
        <v>0</v>
      </c>
      <c r="Y871" s="251">
        <v>0</v>
      </c>
      <c r="Z871" s="251">
        <f t="shared" si="77"/>
        <v>0</v>
      </c>
      <c r="AA871" s="251">
        <v>0</v>
      </c>
      <c r="AB871" s="252">
        <f t="shared" si="78"/>
        <v>0</v>
      </c>
      <c r="AS871" s="164" t="s">
        <v>198</v>
      </c>
      <c r="AU871" s="164" t="s">
        <v>163</v>
      </c>
      <c r="AV871" s="164" t="s">
        <v>112</v>
      </c>
      <c r="AZ871" s="164" t="s">
        <v>162</v>
      </c>
      <c r="BF871" s="253">
        <f t="shared" si="79"/>
        <v>0</v>
      </c>
      <c r="BG871" s="253">
        <f t="shared" si="80"/>
        <v>0</v>
      </c>
      <c r="BH871" s="253">
        <f t="shared" si="81"/>
        <v>0</v>
      </c>
      <c r="BI871" s="253">
        <f t="shared" si="82"/>
        <v>0</v>
      </c>
      <c r="BJ871" s="253">
        <f t="shared" si="83"/>
        <v>0</v>
      </c>
      <c r="BK871" s="164" t="s">
        <v>78</v>
      </c>
      <c r="BL871" s="253">
        <f t="shared" si="84"/>
        <v>0</v>
      </c>
      <c r="BM871" s="164" t="s">
        <v>198</v>
      </c>
      <c r="BN871" s="164" t="s">
        <v>1237</v>
      </c>
    </row>
    <row r="872" spans="1:74" s="173" customFormat="1" ht="25.5" customHeight="1" x14ac:dyDescent="0.35">
      <c r="B872" s="174"/>
      <c r="C872" s="245">
        <f t="shared" si="74"/>
        <v>313</v>
      </c>
      <c r="D872" s="245" t="s">
        <v>163</v>
      </c>
      <c r="E872" s="246" t="s">
        <v>1238</v>
      </c>
      <c r="F872" s="460" t="s">
        <v>1239</v>
      </c>
      <c r="G872" s="460"/>
      <c r="H872" s="460"/>
      <c r="I872" s="460"/>
      <c r="J872" s="247" t="s">
        <v>235</v>
      </c>
      <c r="K872" s="248">
        <v>65</v>
      </c>
      <c r="L872" s="461"/>
      <c r="M872" s="461"/>
      <c r="N872" s="462">
        <f t="shared" si="75"/>
        <v>0</v>
      </c>
      <c r="O872" s="462"/>
      <c r="P872" s="462"/>
      <c r="Q872" s="462"/>
      <c r="R872" s="313" t="s">
        <v>1418</v>
      </c>
      <c r="S872" s="177"/>
      <c r="U872" s="249" t="s">
        <v>5</v>
      </c>
      <c r="V872" s="250" t="s">
        <v>37</v>
      </c>
      <c r="W872" s="251">
        <v>0</v>
      </c>
      <c r="X872" s="251">
        <f t="shared" si="76"/>
        <v>0</v>
      </c>
      <c r="Y872" s="251">
        <v>0</v>
      </c>
      <c r="Z872" s="251">
        <f t="shared" si="77"/>
        <v>0</v>
      </c>
      <c r="AA872" s="251">
        <v>0</v>
      </c>
      <c r="AB872" s="252">
        <f t="shared" si="78"/>
        <v>0</v>
      </c>
      <c r="AS872" s="164" t="s">
        <v>198</v>
      </c>
      <c r="AU872" s="164" t="s">
        <v>163</v>
      </c>
      <c r="AV872" s="164" t="s">
        <v>112</v>
      </c>
      <c r="AZ872" s="164" t="s">
        <v>162</v>
      </c>
      <c r="BF872" s="253">
        <f t="shared" si="79"/>
        <v>0</v>
      </c>
      <c r="BG872" s="253">
        <f t="shared" si="80"/>
        <v>0</v>
      </c>
      <c r="BH872" s="253">
        <f t="shared" si="81"/>
        <v>0</v>
      </c>
      <c r="BI872" s="253">
        <f t="shared" si="82"/>
        <v>0</v>
      </c>
      <c r="BJ872" s="253">
        <f t="shared" si="83"/>
        <v>0</v>
      </c>
      <c r="BK872" s="164" t="s">
        <v>78</v>
      </c>
      <c r="BL872" s="253">
        <f t="shared" si="84"/>
        <v>0</v>
      </c>
      <c r="BM872" s="164" t="s">
        <v>198</v>
      </c>
      <c r="BN872" s="164" t="s">
        <v>1240</v>
      </c>
    </row>
    <row r="873" spans="1:74" s="173" customFormat="1" ht="25.5" customHeight="1" x14ac:dyDescent="0.35">
      <c r="B873" s="174"/>
      <c r="C873" s="245">
        <f t="shared" si="74"/>
        <v>314</v>
      </c>
      <c r="D873" s="245" t="s">
        <v>163</v>
      </c>
      <c r="E873" s="246" t="s">
        <v>1241</v>
      </c>
      <c r="F873" s="460" t="s">
        <v>1242</v>
      </c>
      <c r="G873" s="460"/>
      <c r="H873" s="460"/>
      <c r="I873" s="460"/>
      <c r="J873" s="247" t="s">
        <v>294</v>
      </c>
      <c r="K873" s="248">
        <v>40</v>
      </c>
      <c r="L873" s="461"/>
      <c r="M873" s="461"/>
      <c r="N873" s="462">
        <f t="shared" si="75"/>
        <v>0</v>
      </c>
      <c r="O873" s="462"/>
      <c r="P873" s="462"/>
      <c r="Q873" s="462"/>
      <c r="R873" s="313" t="s">
        <v>1418</v>
      </c>
      <c r="S873" s="177"/>
      <c r="U873" s="249" t="s">
        <v>5</v>
      </c>
      <c r="V873" s="250" t="s">
        <v>37</v>
      </c>
      <c r="W873" s="251">
        <v>0</v>
      </c>
      <c r="X873" s="251">
        <f t="shared" si="76"/>
        <v>0</v>
      </c>
      <c r="Y873" s="251">
        <v>0</v>
      </c>
      <c r="Z873" s="251">
        <f t="shared" si="77"/>
        <v>0</v>
      </c>
      <c r="AA873" s="251">
        <v>0</v>
      </c>
      <c r="AB873" s="252">
        <f t="shared" si="78"/>
        <v>0</v>
      </c>
      <c r="AS873" s="164" t="s">
        <v>198</v>
      </c>
      <c r="AU873" s="164" t="s">
        <v>163</v>
      </c>
      <c r="AV873" s="164" t="s">
        <v>112</v>
      </c>
      <c r="AZ873" s="164" t="s">
        <v>162</v>
      </c>
      <c r="BF873" s="253">
        <f t="shared" si="79"/>
        <v>0</v>
      </c>
      <c r="BG873" s="253">
        <f t="shared" si="80"/>
        <v>0</v>
      </c>
      <c r="BH873" s="253">
        <f t="shared" si="81"/>
        <v>0</v>
      </c>
      <c r="BI873" s="253">
        <f t="shared" si="82"/>
        <v>0</v>
      </c>
      <c r="BJ873" s="253">
        <f t="shared" si="83"/>
        <v>0</v>
      </c>
      <c r="BK873" s="164" t="s">
        <v>78</v>
      </c>
      <c r="BL873" s="253">
        <f t="shared" si="84"/>
        <v>0</v>
      </c>
      <c r="BM873" s="164" t="s">
        <v>198</v>
      </c>
      <c r="BN873" s="164" t="s">
        <v>1243</v>
      </c>
    </row>
    <row r="874" spans="1:74" s="173" customFormat="1" ht="25.5" customHeight="1" x14ac:dyDescent="0.35">
      <c r="B874" s="174"/>
      <c r="C874" s="245">
        <f t="shared" si="74"/>
        <v>315</v>
      </c>
      <c r="D874" s="245" t="s">
        <v>163</v>
      </c>
      <c r="E874" s="246" t="s">
        <v>1244</v>
      </c>
      <c r="F874" s="460" t="s">
        <v>1245</v>
      </c>
      <c r="G874" s="460"/>
      <c r="H874" s="460"/>
      <c r="I874" s="460"/>
      <c r="J874" s="247" t="s">
        <v>294</v>
      </c>
      <c r="K874" s="248">
        <v>20</v>
      </c>
      <c r="L874" s="461"/>
      <c r="M874" s="461"/>
      <c r="N874" s="462">
        <f t="shared" si="75"/>
        <v>0</v>
      </c>
      <c r="O874" s="462"/>
      <c r="P874" s="462"/>
      <c r="Q874" s="462"/>
      <c r="R874" s="313" t="s">
        <v>1418</v>
      </c>
      <c r="S874" s="177"/>
      <c r="U874" s="249" t="s">
        <v>5</v>
      </c>
      <c r="V874" s="250" t="s">
        <v>37</v>
      </c>
      <c r="W874" s="251">
        <v>0</v>
      </c>
      <c r="X874" s="251">
        <f t="shared" si="76"/>
        <v>0</v>
      </c>
      <c r="Y874" s="251">
        <v>0</v>
      </c>
      <c r="Z874" s="251">
        <f t="shared" si="77"/>
        <v>0</v>
      </c>
      <c r="AA874" s="251">
        <v>0</v>
      </c>
      <c r="AB874" s="252">
        <f t="shared" si="78"/>
        <v>0</v>
      </c>
      <c r="AS874" s="164" t="s">
        <v>198</v>
      </c>
      <c r="AU874" s="164" t="s">
        <v>163</v>
      </c>
      <c r="AV874" s="164" t="s">
        <v>112</v>
      </c>
      <c r="AZ874" s="164" t="s">
        <v>162</v>
      </c>
      <c r="BF874" s="253">
        <f t="shared" si="79"/>
        <v>0</v>
      </c>
      <c r="BG874" s="253">
        <f t="shared" si="80"/>
        <v>0</v>
      </c>
      <c r="BH874" s="253">
        <f t="shared" si="81"/>
        <v>0</v>
      </c>
      <c r="BI874" s="253">
        <f t="shared" si="82"/>
        <v>0</v>
      </c>
      <c r="BJ874" s="253">
        <f t="shared" si="83"/>
        <v>0</v>
      </c>
      <c r="BK874" s="164" t="s">
        <v>78</v>
      </c>
      <c r="BL874" s="253">
        <f t="shared" si="84"/>
        <v>0</v>
      </c>
      <c r="BM874" s="164" t="s">
        <v>198</v>
      </c>
      <c r="BN874" s="164" t="s">
        <v>1246</v>
      </c>
    </row>
    <row r="875" spans="1:74" s="173" customFormat="1" ht="38.25" customHeight="1" x14ac:dyDescent="0.35">
      <c r="B875" s="174"/>
      <c r="C875" s="245">
        <f t="shared" si="74"/>
        <v>316</v>
      </c>
      <c r="D875" s="245" t="s">
        <v>163</v>
      </c>
      <c r="E875" s="246" t="s">
        <v>1247</v>
      </c>
      <c r="F875" s="460" t="s">
        <v>1248</v>
      </c>
      <c r="G875" s="460"/>
      <c r="H875" s="460"/>
      <c r="I875" s="460"/>
      <c r="J875" s="247" t="s">
        <v>227</v>
      </c>
      <c r="K875" s="248">
        <v>54</v>
      </c>
      <c r="L875" s="461"/>
      <c r="M875" s="461"/>
      <c r="N875" s="462">
        <f t="shared" si="75"/>
        <v>0</v>
      </c>
      <c r="O875" s="462"/>
      <c r="P875" s="462"/>
      <c r="Q875" s="462"/>
      <c r="R875" s="313" t="s">
        <v>1418</v>
      </c>
      <c r="S875" s="177"/>
      <c r="U875" s="249" t="s">
        <v>5</v>
      </c>
      <c r="V875" s="250" t="s">
        <v>37</v>
      </c>
      <c r="W875" s="251">
        <v>0</v>
      </c>
      <c r="X875" s="251">
        <f t="shared" si="76"/>
        <v>0</v>
      </c>
      <c r="Y875" s="251">
        <v>0</v>
      </c>
      <c r="Z875" s="251">
        <f t="shared" si="77"/>
        <v>0</v>
      </c>
      <c r="AA875" s="251">
        <v>0</v>
      </c>
      <c r="AB875" s="252">
        <f t="shared" si="78"/>
        <v>0</v>
      </c>
      <c r="AS875" s="164" t="s">
        <v>198</v>
      </c>
      <c r="AU875" s="164" t="s">
        <v>163</v>
      </c>
      <c r="AV875" s="164" t="s">
        <v>112</v>
      </c>
      <c r="AZ875" s="164" t="s">
        <v>162</v>
      </c>
      <c r="BF875" s="253">
        <f t="shared" si="79"/>
        <v>0</v>
      </c>
      <c r="BG875" s="253">
        <f t="shared" si="80"/>
        <v>0</v>
      </c>
      <c r="BH875" s="253">
        <f t="shared" si="81"/>
        <v>0</v>
      </c>
      <c r="BI875" s="253">
        <f t="shared" si="82"/>
        <v>0</v>
      </c>
      <c r="BJ875" s="253">
        <f t="shared" si="83"/>
        <v>0</v>
      </c>
      <c r="BK875" s="164" t="s">
        <v>78</v>
      </c>
      <c r="BL875" s="253">
        <f t="shared" si="84"/>
        <v>0</v>
      </c>
      <c r="BM875" s="164" t="s">
        <v>198</v>
      </c>
      <c r="BN875" s="164" t="s">
        <v>1249</v>
      </c>
    </row>
    <row r="876" spans="1:74" s="173" customFormat="1" ht="38.25" customHeight="1" x14ac:dyDescent="0.35">
      <c r="B876" s="174"/>
      <c r="C876" s="245">
        <f t="shared" si="74"/>
        <v>317</v>
      </c>
      <c r="D876" s="245" t="s">
        <v>163</v>
      </c>
      <c r="E876" s="246" t="s">
        <v>1250</v>
      </c>
      <c r="F876" s="460" t="s">
        <v>1251</v>
      </c>
      <c r="G876" s="460"/>
      <c r="H876" s="460"/>
      <c r="I876" s="460"/>
      <c r="J876" s="247" t="s">
        <v>216</v>
      </c>
      <c r="K876" s="248">
        <v>2.6760000000000002</v>
      </c>
      <c r="L876" s="461"/>
      <c r="M876" s="461"/>
      <c r="N876" s="462">
        <f t="shared" si="75"/>
        <v>0</v>
      </c>
      <c r="O876" s="462"/>
      <c r="P876" s="462"/>
      <c r="Q876" s="462"/>
      <c r="R876" s="315" t="s">
        <v>1422</v>
      </c>
      <c r="S876" s="177"/>
      <c r="U876" s="249" t="s">
        <v>5</v>
      </c>
      <c r="V876" s="250" t="s">
        <v>37</v>
      </c>
      <c r="W876" s="251">
        <v>0</v>
      </c>
      <c r="X876" s="251">
        <f t="shared" si="76"/>
        <v>0</v>
      </c>
      <c r="Y876" s="251">
        <v>0</v>
      </c>
      <c r="Z876" s="251">
        <f t="shared" si="77"/>
        <v>0</v>
      </c>
      <c r="AA876" s="251">
        <v>0</v>
      </c>
      <c r="AB876" s="252">
        <f t="shared" si="78"/>
        <v>0</v>
      </c>
      <c r="AS876" s="164" t="s">
        <v>198</v>
      </c>
      <c r="AU876" s="164" t="s">
        <v>163</v>
      </c>
      <c r="AV876" s="164" t="s">
        <v>112</v>
      </c>
      <c r="AZ876" s="164" t="s">
        <v>162</v>
      </c>
      <c r="BF876" s="253">
        <f t="shared" si="79"/>
        <v>0</v>
      </c>
      <c r="BG876" s="253">
        <f t="shared" si="80"/>
        <v>0</v>
      </c>
      <c r="BH876" s="253">
        <f t="shared" si="81"/>
        <v>0</v>
      </c>
      <c r="BI876" s="253">
        <f t="shared" si="82"/>
        <v>0</v>
      </c>
      <c r="BJ876" s="253">
        <f t="shared" si="83"/>
        <v>0</v>
      </c>
      <c r="BK876" s="164" t="s">
        <v>78</v>
      </c>
      <c r="BL876" s="253">
        <f t="shared" si="84"/>
        <v>0</v>
      </c>
      <c r="BM876" s="164" t="s">
        <v>198</v>
      </c>
      <c r="BN876" s="164" t="s">
        <v>1252</v>
      </c>
    </row>
    <row r="877" spans="1:74" s="325" customFormat="1" ht="29.9" customHeight="1" x14ac:dyDescent="0.35">
      <c r="A877" s="362"/>
      <c r="B877" s="363"/>
      <c r="C877" s="364"/>
      <c r="D877" s="365" t="s">
        <v>1449</v>
      </c>
      <c r="E877" s="365"/>
      <c r="F877" s="365"/>
      <c r="G877" s="365"/>
      <c r="H877" s="365"/>
      <c r="I877" s="365"/>
      <c r="J877" s="365"/>
      <c r="K877" s="365"/>
      <c r="L877" s="326"/>
      <c r="M877" s="326"/>
      <c r="N877" s="474">
        <f>BL877</f>
        <v>0</v>
      </c>
      <c r="O877" s="475"/>
      <c r="P877" s="475"/>
      <c r="Q877" s="475"/>
      <c r="R877" s="384"/>
      <c r="S877" s="385"/>
      <c r="T877" s="362"/>
      <c r="U877" s="386"/>
      <c r="V877" s="364"/>
      <c r="W877" s="364"/>
      <c r="X877" s="387">
        <f>SUM(X878:X883)</f>
        <v>6.2291359999999996</v>
      </c>
      <c r="Y877" s="364"/>
      <c r="Z877" s="387">
        <f>SUM(Z878:Z883)</f>
        <v>5.7551800000000004E-3</v>
      </c>
      <c r="AA877" s="364"/>
      <c r="AB877" s="388">
        <f>SUM(AB878:AB883)</f>
        <v>0</v>
      </c>
      <c r="AC877" s="362"/>
      <c r="AD877" s="362"/>
      <c r="AE877" s="362"/>
      <c r="AF877" s="362"/>
      <c r="AG877" s="362"/>
      <c r="AH877" s="362"/>
      <c r="AI877" s="362"/>
      <c r="AJ877" s="362"/>
      <c r="AK877" s="362"/>
      <c r="AL877" s="362"/>
      <c r="AM877" s="362"/>
      <c r="AN877" s="362"/>
      <c r="AO877" s="362"/>
      <c r="AP877" s="362"/>
      <c r="AQ877" s="362"/>
      <c r="AR877" s="362"/>
      <c r="AS877" s="389" t="s">
        <v>112</v>
      </c>
      <c r="AT877" s="362"/>
      <c r="AU877" s="390" t="s">
        <v>71</v>
      </c>
      <c r="AV877" s="390" t="s">
        <v>78</v>
      </c>
      <c r="AW877" s="362"/>
      <c r="AX877" s="362"/>
      <c r="AY877" s="362"/>
      <c r="AZ877" s="389" t="s">
        <v>162</v>
      </c>
      <c r="BA877" s="362"/>
      <c r="BB877" s="362"/>
      <c r="BC877" s="362"/>
      <c r="BD877" s="362"/>
      <c r="BE877" s="362"/>
      <c r="BF877" s="362"/>
      <c r="BG877" s="362"/>
      <c r="BH877" s="362"/>
      <c r="BI877" s="362"/>
      <c r="BJ877" s="362"/>
      <c r="BK877" s="362"/>
      <c r="BL877" s="391">
        <f>SUM(BL878:BL883)</f>
        <v>0</v>
      </c>
      <c r="BM877" s="362"/>
      <c r="BN877" s="362"/>
      <c r="BO877" s="362"/>
      <c r="BP877" s="362"/>
      <c r="BQ877" s="362"/>
      <c r="BR877" s="362"/>
      <c r="BS877" s="362"/>
      <c r="BT877" s="362"/>
      <c r="BU877" s="362"/>
      <c r="BV877" s="362"/>
    </row>
    <row r="878" spans="1:74" s="1" customFormat="1" ht="38.25" customHeight="1" x14ac:dyDescent="0.35">
      <c r="A878" s="173"/>
      <c r="B878" s="174"/>
      <c r="C878" s="245">
        <f>C876+1</f>
        <v>318</v>
      </c>
      <c r="D878" s="245" t="s">
        <v>163</v>
      </c>
      <c r="E878" s="246" t="s">
        <v>1480</v>
      </c>
      <c r="F878" s="460" t="s">
        <v>1481</v>
      </c>
      <c r="G878" s="460"/>
      <c r="H878" s="460"/>
      <c r="I878" s="460"/>
      <c r="J878" s="247" t="s">
        <v>227</v>
      </c>
      <c r="K878" s="248">
        <v>33.853999999999999</v>
      </c>
      <c r="L878" s="461"/>
      <c r="M878" s="461"/>
      <c r="N878" s="462">
        <f>ROUND(L878*K878,2)</f>
        <v>0</v>
      </c>
      <c r="O878" s="462"/>
      <c r="P878" s="462"/>
      <c r="Q878" s="462"/>
      <c r="R878" s="312" t="s">
        <v>1458</v>
      </c>
      <c r="S878" s="177"/>
      <c r="T878" s="173"/>
      <c r="U878" s="371" t="s">
        <v>5</v>
      </c>
      <c r="V878" s="372" t="s">
        <v>37</v>
      </c>
      <c r="W878" s="373">
        <v>0.184</v>
      </c>
      <c r="X878" s="373">
        <f>W878*K878</f>
        <v>6.2291359999999996</v>
      </c>
      <c r="Y878" s="373">
        <v>1.7000000000000001E-4</v>
      </c>
      <c r="Z878" s="373">
        <f>Y878*K878</f>
        <v>5.7551800000000004E-3</v>
      </c>
      <c r="AA878" s="373">
        <v>0</v>
      </c>
      <c r="AB878" s="374">
        <f>AA878*K878</f>
        <v>0</v>
      </c>
      <c r="AC878" s="173"/>
      <c r="AD878" s="173"/>
      <c r="AE878" s="173"/>
      <c r="AF878" s="173"/>
      <c r="AG878" s="173"/>
      <c r="AH878" s="173"/>
      <c r="AI878" s="173"/>
      <c r="AJ878" s="173"/>
      <c r="AK878" s="173"/>
      <c r="AL878" s="173"/>
      <c r="AM878" s="173"/>
      <c r="AN878" s="173"/>
      <c r="AO878" s="173"/>
      <c r="AP878" s="173"/>
      <c r="AQ878" s="173"/>
      <c r="AR878" s="173"/>
      <c r="AS878" s="164" t="s">
        <v>198</v>
      </c>
      <c r="AT878" s="173"/>
      <c r="AU878" s="164" t="s">
        <v>163</v>
      </c>
      <c r="AV878" s="164" t="s">
        <v>112</v>
      </c>
      <c r="AW878" s="173"/>
      <c r="AX878" s="173"/>
      <c r="AY878" s="173"/>
      <c r="AZ878" s="164" t="s">
        <v>162</v>
      </c>
      <c r="BA878" s="173"/>
      <c r="BB878" s="173"/>
      <c r="BC878" s="173"/>
      <c r="BD878" s="173"/>
      <c r="BE878" s="173"/>
      <c r="BF878" s="253">
        <f>IF(V878="základní",N878,0)</f>
        <v>0</v>
      </c>
      <c r="BG878" s="253">
        <f>IF(V878="snížená",N878,0)</f>
        <v>0</v>
      </c>
      <c r="BH878" s="253">
        <f>IF(V878="zákl. přenesená",N878,0)</f>
        <v>0</v>
      </c>
      <c r="BI878" s="253">
        <f>IF(V878="sníž. přenesená",N878,0)</f>
        <v>0</v>
      </c>
      <c r="BJ878" s="253">
        <f>IF(V878="nulová",N878,0)</f>
        <v>0</v>
      </c>
      <c r="BK878" s="164" t="s">
        <v>78</v>
      </c>
      <c r="BL878" s="253">
        <f>ROUND(L878*K878,2)</f>
        <v>0</v>
      </c>
      <c r="BM878" s="164" t="s">
        <v>198</v>
      </c>
      <c r="BN878" s="164" t="s">
        <v>1482</v>
      </c>
      <c r="BO878" s="173"/>
      <c r="BP878" s="173"/>
      <c r="BQ878" s="173"/>
      <c r="BR878" s="173"/>
      <c r="BS878" s="173"/>
      <c r="BT878" s="173"/>
      <c r="BU878" s="173"/>
      <c r="BV878" s="173"/>
    </row>
    <row r="879" spans="1:74" s="327" customFormat="1" ht="16.5" customHeight="1" x14ac:dyDescent="0.35">
      <c r="A879" s="366"/>
      <c r="B879" s="367"/>
      <c r="C879" s="368"/>
      <c r="D879" s="368"/>
      <c r="E879" s="369" t="s">
        <v>5</v>
      </c>
      <c r="F879" s="463" t="s">
        <v>1483</v>
      </c>
      <c r="G879" s="464"/>
      <c r="H879" s="464"/>
      <c r="I879" s="464"/>
      <c r="J879" s="368"/>
      <c r="K879" s="369" t="s">
        <v>5</v>
      </c>
      <c r="L879" s="328"/>
      <c r="M879" s="328"/>
      <c r="N879" s="368"/>
      <c r="O879" s="368"/>
      <c r="P879" s="368"/>
      <c r="Q879" s="368"/>
      <c r="R879" s="368"/>
      <c r="S879" s="392"/>
      <c r="T879" s="366"/>
      <c r="U879" s="393"/>
      <c r="V879" s="368"/>
      <c r="W879" s="368"/>
      <c r="X879" s="368"/>
      <c r="Y879" s="368"/>
      <c r="Z879" s="368"/>
      <c r="AA879" s="368"/>
      <c r="AB879" s="394"/>
      <c r="AC879" s="366"/>
      <c r="AD879" s="366"/>
      <c r="AE879" s="366"/>
      <c r="AF879" s="366"/>
      <c r="AG879" s="366"/>
      <c r="AH879" s="366"/>
      <c r="AI879" s="366"/>
      <c r="AJ879" s="366"/>
      <c r="AK879" s="366"/>
      <c r="AL879" s="366"/>
      <c r="AM879" s="366"/>
      <c r="AN879" s="366"/>
      <c r="AO879" s="366"/>
      <c r="AP879" s="366"/>
      <c r="AQ879" s="366"/>
      <c r="AR879" s="366"/>
      <c r="AS879" s="366"/>
      <c r="AT879" s="366"/>
      <c r="AU879" s="395" t="s">
        <v>169</v>
      </c>
      <c r="AV879" s="395" t="s">
        <v>112</v>
      </c>
      <c r="AW879" s="366" t="s">
        <v>78</v>
      </c>
      <c r="AX879" s="366" t="s">
        <v>30</v>
      </c>
      <c r="AY879" s="366" t="s">
        <v>72</v>
      </c>
      <c r="AZ879" s="395" t="s">
        <v>162</v>
      </c>
      <c r="BA879" s="366"/>
      <c r="BB879" s="366"/>
      <c r="BC879" s="366"/>
      <c r="BD879" s="366"/>
      <c r="BE879" s="366"/>
      <c r="BF879" s="366"/>
      <c r="BG879" s="366"/>
      <c r="BH879" s="366"/>
      <c r="BI879" s="366"/>
      <c r="BJ879" s="366"/>
      <c r="BK879" s="366"/>
      <c r="BL879" s="366"/>
      <c r="BM879" s="366"/>
      <c r="BN879" s="366"/>
      <c r="BO879" s="366"/>
      <c r="BP879" s="366"/>
      <c r="BQ879" s="366"/>
      <c r="BR879" s="366"/>
      <c r="BS879" s="366"/>
      <c r="BT879" s="366"/>
      <c r="BU879" s="366"/>
      <c r="BV879" s="366"/>
    </row>
    <row r="880" spans="1:74" s="321" customFormat="1" ht="16.5" customHeight="1" x14ac:dyDescent="0.35">
      <c r="A880" s="346"/>
      <c r="B880" s="347"/>
      <c r="C880" s="416"/>
      <c r="D880" s="416"/>
      <c r="E880" s="349" t="s">
        <v>5</v>
      </c>
      <c r="F880" s="465" t="s">
        <v>1484</v>
      </c>
      <c r="G880" s="466"/>
      <c r="H880" s="466"/>
      <c r="I880" s="466"/>
      <c r="J880" s="416"/>
      <c r="K880" s="350">
        <v>22.553999999999998</v>
      </c>
      <c r="L880" s="322"/>
      <c r="M880" s="322"/>
      <c r="N880" s="348"/>
      <c r="O880" s="348"/>
      <c r="P880" s="348"/>
      <c r="Q880" s="348"/>
      <c r="R880" s="348"/>
      <c r="S880" s="375"/>
      <c r="T880" s="346"/>
      <c r="U880" s="376"/>
      <c r="V880" s="348"/>
      <c r="W880" s="348"/>
      <c r="X880" s="348"/>
      <c r="Y880" s="348"/>
      <c r="Z880" s="348"/>
      <c r="AA880" s="348"/>
      <c r="AB880" s="377"/>
      <c r="AC880" s="346"/>
      <c r="AD880" s="346"/>
      <c r="AE880" s="346"/>
      <c r="AF880" s="346"/>
      <c r="AG880" s="346"/>
      <c r="AH880" s="346"/>
      <c r="AI880" s="346"/>
      <c r="AJ880" s="346"/>
      <c r="AK880" s="346"/>
      <c r="AL880" s="346"/>
      <c r="AM880" s="346"/>
      <c r="AN880" s="346"/>
      <c r="AO880" s="346"/>
      <c r="AP880" s="346"/>
      <c r="AQ880" s="346"/>
      <c r="AR880" s="346"/>
      <c r="AS880" s="346"/>
      <c r="AT880" s="346"/>
      <c r="AU880" s="378" t="s">
        <v>169</v>
      </c>
      <c r="AV880" s="378" t="s">
        <v>112</v>
      </c>
      <c r="AW880" s="346" t="s">
        <v>112</v>
      </c>
      <c r="AX880" s="346" t="s">
        <v>30</v>
      </c>
      <c r="AY880" s="346" t="s">
        <v>72</v>
      </c>
      <c r="AZ880" s="378" t="s">
        <v>162</v>
      </c>
      <c r="BA880" s="346"/>
      <c r="BB880" s="346"/>
      <c r="BC880" s="346"/>
      <c r="BD880" s="346"/>
      <c r="BE880" s="346"/>
      <c r="BF880" s="346"/>
      <c r="BG880" s="346"/>
      <c r="BH880" s="346"/>
      <c r="BI880" s="346"/>
      <c r="BJ880" s="346"/>
      <c r="BK880" s="346"/>
      <c r="BL880" s="346"/>
      <c r="BM880" s="346"/>
      <c r="BN880" s="346"/>
      <c r="BO880" s="346"/>
      <c r="BP880" s="346"/>
      <c r="BQ880" s="346"/>
      <c r="BR880" s="346"/>
      <c r="BS880" s="346"/>
      <c r="BT880" s="346"/>
      <c r="BU880" s="346"/>
      <c r="BV880" s="346"/>
    </row>
    <row r="881" spans="1:74" s="321" customFormat="1" ht="16.5" customHeight="1" x14ac:dyDescent="0.35">
      <c r="A881" s="346"/>
      <c r="B881" s="347"/>
      <c r="C881" s="416"/>
      <c r="D881" s="416"/>
      <c r="E881" s="349" t="s">
        <v>5</v>
      </c>
      <c r="F881" s="465" t="s">
        <v>1485</v>
      </c>
      <c r="G881" s="466"/>
      <c r="H881" s="466"/>
      <c r="I881" s="466"/>
      <c r="J881" s="416"/>
      <c r="K881" s="350">
        <v>0.3</v>
      </c>
      <c r="L881" s="322"/>
      <c r="M881" s="322"/>
      <c r="N881" s="348"/>
      <c r="O881" s="348"/>
      <c r="P881" s="348"/>
      <c r="Q881" s="348"/>
      <c r="R881" s="348"/>
      <c r="S881" s="375"/>
      <c r="T881" s="346"/>
      <c r="U881" s="376"/>
      <c r="V881" s="348"/>
      <c r="W881" s="348"/>
      <c r="X881" s="348"/>
      <c r="Y881" s="348"/>
      <c r="Z881" s="348"/>
      <c r="AA881" s="348"/>
      <c r="AB881" s="377"/>
      <c r="AC881" s="346"/>
      <c r="AD881" s="346"/>
      <c r="AE881" s="346"/>
      <c r="AF881" s="346"/>
      <c r="AG881" s="346"/>
      <c r="AH881" s="346"/>
      <c r="AI881" s="346"/>
      <c r="AJ881" s="346"/>
      <c r="AK881" s="346"/>
      <c r="AL881" s="346"/>
      <c r="AM881" s="346"/>
      <c r="AN881" s="346"/>
      <c r="AO881" s="346"/>
      <c r="AP881" s="346"/>
      <c r="AQ881" s="346"/>
      <c r="AR881" s="346"/>
      <c r="AS881" s="346"/>
      <c r="AT881" s="346"/>
      <c r="AU881" s="378" t="s">
        <v>169</v>
      </c>
      <c r="AV881" s="378" t="s">
        <v>112</v>
      </c>
      <c r="AW881" s="346" t="s">
        <v>112</v>
      </c>
      <c r="AX881" s="346" t="s">
        <v>30</v>
      </c>
      <c r="AY881" s="346" t="s">
        <v>72</v>
      </c>
      <c r="AZ881" s="378" t="s">
        <v>162</v>
      </c>
      <c r="BA881" s="346"/>
      <c r="BB881" s="346"/>
      <c r="BC881" s="346"/>
      <c r="BD881" s="346"/>
      <c r="BE881" s="346"/>
      <c r="BF881" s="346"/>
      <c r="BG881" s="346"/>
      <c r="BH881" s="346"/>
      <c r="BI881" s="346"/>
      <c r="BJ881" s="346"/>
      <c r="BK881" s="346"/>
      <c r="BL881" s="346"/>
      <c r="BM881" s="346"/>
      <c r="BN881" s="346"/>
      <c r="BO881" s="346"/>
      <c r="BP881" s="346"/>
      <c r="BQ881" s="346"/>
      <c r="BR881" s="346"/>
      <c r="BS881" s="346"/>
      <c r="BT881" s="346"/>
      <c r="BU881" s="346"/>
      <c r="BV881" s="346"/>
    </row>
    <row r="882" spans="1:74" s="321" customFormat="1" ht="16.5" customHeight="1" x14ac:dyDescent="0.35">
      <c r="A882" s="346"/>
      <c r="B882" s="347"/>
      <c r="C882" s="416"/>
      <c r="D882" s="416"/>
      <c r="E882" s="349" t="s">
        <v>5</v>
      </c>
      <c r="F882" s="465" t="s">
        <v>210</v>
      </c>
      <c r="G882" s="466"/>
      <c r="H882" s="466"/>
      <c r="I882" s="466"/>
      <c r="J882" s="416"/>
      <c r="K882" s="350">
        <v>11</v>
      </c>
      <c r="L882" s="322"/>
      <c r="M882" s="322"/>
      <c r="N882" s="348"/>
      <c r="O882" s="348"/>
      <c r="P882" s="348"/>
      <c r="Q882" s="348"/>
      <c r="R882" s="348"/>
      <c r="S882" s="375"/>
      <c r="T882" s="346"/>
      <c r="U882" s="376"/>
      <c r="V882" s="348"/>
      <c r="W882" s="348"/>
      <c r="X882" s="348"/>
      <c r="Y882" s="348"/>
      <c r="Z882" s="348"/>
      <c r="AA882" s="348"/>
      <c r="AB882" s="377"/>
      <c r="AC882" s="346"/>
      <c r="AD882" s="346"/>
      <c r="AE882" s="346"/>
      <c r="AF882" s="346"/>
      <c r="AG882" s="346"/>
      <c r="AH882" s="346"/>
      <c r="AI882" s="346"/>
      <c r="AJ882" s="346"/>
      <c r="AK882" s="346"/>
      <c r="AL882" s="346"/>
      <c r="AM882" s="346"/>
      <c r="AN882" s="346"/>
      <c r="AO882" s="346"/>
      <c r="AP882" s="346"/>
      <c r="AQ882" s="346"/>
      <c r="AR882" s="346"/>
      <c r="AS882" s="346"/>
      <c r="AT882" s="346"/>
      <c r="AU882" s="378" t="s">
        <v>169</v>
      </c>
      <c r="AV882" s="378" t="s">
        <v>112</v>
      </c>
      <c r="AW882" s="346" t="s">
        <v>112</v>
      </c>
      <c r="AX882" s="346" t="s">
        <v>30</v>
      </c>
      <c r="AY882" s="346" t="s">
        <v>72</v>
      </c>
      <c r="AZ882" s="378" t="s">
        <v>162</v>
      </c>
      <c r="BA882" s="346"/>
      <c r="BB882" s="346"/>
      <c r="BC882" s="346"/>
      <c r="BD882" s="346"/>
      <c r="BE882" s="346"/>
      <c r="BF882" s="346"/>
      <c r="BG882" s="346"/>
      <c r="BH882" s="346"/>
      <c r="BI882" s="346"/>
      <c r="BJ882" s="346"/>
      <c r="BK882" s="346"/>
      <c r="BL882" s="346"/>
      <c r="BM882" s="346"/>
      <c r="BN882" s="346"/>
      <c r="BO882" s="346"/>
      <c r="BP882" s="346"/>
      <c r="BQ882" s="346"/>
      <c r="BR882" s="346"/>
      <c r="BS882" s="346"/>
      <c r="BT882" s="346"/>
      <c r="BU882" s="346"/>
      <c r="BV882" s="346"/>
    </row>
    <row r="883" spans="1:74" s="323" customFormat="1" ht="16.5" customHeight="1" x14ac:dyDescent="0.35">
      <c r="A883" s="351"/>
      <c r="B883" s="352"/>
      <c r="C883" s="417"/>
      <c r="D883" s="417"/>
      <c r="E883" s="354" t="s">
        <v>5</v>
      </c>
      <c r="F883" s="467" t="s">
        <v>170</v>
      </c>
      <c r="G883" s="468"/>
      <c r="H883" s="468"/>
      <c r="I883" s="468"/>
      <c r="J883" s="417"/>
      <c r="K883" s="355">
        <v>33.853999999999999</v>
      </c>
      <c r="L883" s="324"/>
      <c r="M883" s="324"/>
      <c r="N883" s="353"/>
      <c r="O883" s="353"/>
      <c r="P883" s="353"/>
      <c r="Q883" s="353"/>
      <c r="R883" s="353"/>
      <c r="S883" s="379"/>
      <c r="T883" s="351"/>
      <c r="U883" s="380"/>
      <c r="V883" s="353"/>
      <c r="W883" s="353"/>
      <c r="X883" s="353"/>
      <c r="Y883" s="353"/>
      <c r="Z883" s="353"/>
      <c r="AA883" s="353"/>
      <c r="AB883" s="381"/>
      <c r="AC883" s="351"/>
      <c r="AD883" s="351"/>
      <c r="AE883" s="351"/>
      <c r="AF883" s="351"/>
      <c r="AG883" s="351"/>
      <c r="AH883" s="351"/>
      <c r="AI883" s="351"/>
      <c r="AJ883" s="351"/>
      <c r="AK883" s="351"/>
      <c r="AL883" s="351"/>
      <c r="AM883" s="351"/>
      <c r="AN883" s="351"/>
      <c r="AO883" s="351"/>
      <c r="AP883" s="351"/>
      <c r="AQ883" s="351"/>
      <c r="AR883" s="351"/>
      <c r="AS883" s="351"/>
      <c r="AT883" s="351"/>
      <c r="AU883" s="382" t="s">
        <v>169</v>
      </c>
      <c r="AV883" s="382" t="s">
        <v>112</v>
      </c>
      <c r="AW883" s="351" t="s">
        <v>167</v>
      </c>
      <c r="AX883" s="351" t="s">
        <v>30</v>
      </c>
      <c r="AY883" s="351" t="s">
        <v>78</v>
      </c>
      <c r="AZ883" s="382" t="s">
        <v>162</v>
      </c>
      <c r="BA883" s="351"/>
      <c r="BB883" s="351"/>
      <c r="BC883" s="351"/>
      <c r="BD883" s="351"/>
      <c r="BE883" s="351"/>
      <c r="BF883" s="351"/>
      <c r="BG883" s="351"/>
      <c r="BH883" s="351"/>
      <c r="BI883" s="351"/>
      <c r="BJ883" s="351"/>
      <c r="BK883" s="351"/>
      <c r="BL883" s="351"/>
      <c r="BM883" s="351"/>
      <c r="BN883" s="351"/>
      <c r="BO883" s="351"/>
      <c r="BP883" s="351"/>
      <c r="BQ883" s="351"/>
      <c r="BR883" s="351"/>
      <c r="BS883" s="351"/>
      <c r="BT883" s="351"/>
      <c r="BU883" s="351"/>
      <c r="BV883" s="351"/>
    </row>
    <row r="884" spans="1:74" s="237" customFormat="1" ht="29.9" customHeight="1" x14ac:dyDescent="0.35">
      <c r="B884" s="233"/>
      <c r="C884" s="244"/>
      <c r="D884" s="244" t="s">
        <v>146</v>
      </c>
      <c r="E884" s="244"/>
      <c r="F884" s="244"/>
      <c r="G884" s="244"/>
      <c r="H884" s="244"/>
      <c r="I884" s="244"/>
      <c r="J884" s="244"/>
      <c r="K884" s="244"/>
      <c r="L884" s="244"/>
      <c r="M884" s="244"/>
      <c r="N884" s="458">
        <f>BL884</f>
        <v>0</v>
      </c>
      <c r="O884" s="459"/>
      <c r="P884" s="459"/>
      <c r="Q884" s="459"/>
      <c r="R884" s="307"/>
      <c r="S884" s="236"/>
      <c r="U884" s="238"/>
      <c r="V884" s="234"/>
      <c r="W884" s="234"/>
      <c r="X884" s="239">
        <f>SUM(X885:X894)</f>
        <v>0</v>
      </c>
      <c r="Y884" s="234"/>
      <c r="Z884" s="239">
        <f>SUM(Z885:Z894)</f>
        <v>0</v>
      </c>
      <c r="AA884" s="234"/>
      <c r="AB884" s="240">
        <f>SUM(AB885:AB894)</f>
        <v>0</v>
      </c>
      <c r="AS884" s="241" t="s">
        <v>112</v>
      </c>
      <c r="AU884" s="242" t="s">
        <v>71</v>
      </c>
      <c r="AV884" s="242" t="s">
        <v>78</v>
      </c>
      <c r="AZ884" s="241" t="s">
        <v>162</v>
      </c>
      <c r="BL884" s="243">
        <f>SUM(BL885:BL894)</f>
        <v>0</v>
      </c>
    </row>
    <row r="885" spans="1:74" s="173" customFormat="1" ht="25.5" customHeight="1" x14ac:dyDescent="0.35">
      <c r="B885" s="174"/>
      <c r="C885" s="245">
        <f>C878+1</f>
        <v>319</v>
      </c>
      <c r="D885" s="245" t="s">
        <v>163</v>
      </c>
      <c r="E885" s="246" t="s">
        <v>1253</v>
      </c>
      <c r="F885" s="460" t="s">
        <v>1254</v>
      </c>
      <c r="G885" s="460"/>
      <c r="H885" s="460"/>
      <c r="I885" s="460"/>
      <c r="J885" s="247" t="s">
        <v>227</v>
      </c>
      <c r="K885" s="248">
        <v>1367.74</v>
      </c>
      <c r="L885" s="461"/>
      <c r="M885" s="461"/>
      <c r="N885" s="462">
        <f>ROUND(L885*K885,2)</f>
        <v>0</v>
      </c>
      <c r="O885" s="462"/>
      <c r="P885" s="462"/>
      <c r="Q885" s="462"/>
      <c r="R885" s="312" t="s">
        <v>1420</v>
      </c>
      <c r="S885" s="177"/>
      <c r="U885" s="249" t="s">
        <v>5</v>
      </c>
      <c r="V885" s="250" t="s">
        <v>37</v>
      </c>
      <c r="W885" s="251">
        <v>0</v>
      </c>
      <c r="X885" s="251">
        <f>W885*K885</f>
        <v>0</v>
      </c>
      <c r="Y885" s="251">
        <v>0</v>
      </c>
      <c r="Z885" s="251">
        <f>Y885*K885</f>
        <v>0</v>
      </c>
      <c r="AA885" s="251">
        <v>0</v>
      </c>
      <c r="AB885" s="252">
        <f>AA885*K885</f>
        <v>0</v>
      </c>
      <c r="AS885" s="164" t="s">
        <v>198</v>
      </c>
      <c r="AU885" s="164" t="s">
        <v>163</v>
      </c>
      <c r="AV885" s="164" t="s">
        <v>112</v>
      </c>
      <c r="AZ885" s="164" t="s">
        <v>162</v>
      </c>
      <c r="BF885" s="253">
        <f>IF(V885="základní",N885,0)</f>
        <v>0</v>
      </c>
      <c r="BG885" s="253">
        <f>IF(V885="snížená",N885,0)</f>
        <v>0</v>
      </c>
      <c r="BH885" s="253">
        <f>IF(V885="zákl. přenesená",N885,0)</f>
        <v>0</v>
      </c>
      <c r="BI885" s="253">
        <f>IF(V885="sníž. přenesená",N885,0)</f>
        <v>0</v>
      </c>
      <c r="BJ885" s="253">
        <f>IF(V885="nulová",N885,0)</f>
        <v>0</v>
      </c>
      <c r="BK885" s="164" t="s">
        <v>78</v>
      </c>
      <c r="BL885" s="253">
        <f>ROUND(L885*K885,2)</f>
        <v>0</v>
      </c>
      <c r="BM885" s="164" t="s">
        <v>198</v>
      </c>
      <c r="BN885" s="164" t="s">
        <v>1255</v>
      </c>
    </row>
    <row r="886" spans="1:74" s="275" customFormat="1" ht="16.5" customHeight="1" x14ac:dyDescent="0.35">
      <c r="B886" s="272"/>
      <c r="C886" s="414"/>
      <c r="D886" s="414"/>
      <c r="E886" s="415" t="s">
        <v>5</v>
      </c>
      <c r="F886" s="491" t="s">
        <v>1256</v>
      </c>
      <c r="G886" s="492"/>
      <c r="H886" s="492"/>
      <c r="I886" s="492"/>
      <c r="J886" s="414"/>
      <c r="K886" s="415" t="s">
        <v>5</v>
      </c>
      <c r="L886" s="273"/>
      <c r="M886" s="273"/>
      <c r="N886" s="306"/>
      <c r="O886" s="306"/>
      <c r="P886" s="306"/>
      <c r="Q886" s="306"/>
      <c r="R886" s="306"/>
      <c r="S886" s="274"/>
      <c r="U886" s="276"/>
      <c r="V886" s="306"/>
      <c r="W886" s="306"/>
      <c r="X886" s="306"/>
      <c r="Y886" s="306"/>
      <c r="Z886" s="306"/>
      <c r="AA886" s="306"/>
      <c r="AB886" s="277"/>
      <c r="AU886" s="278" t="s">
        <v>169</v>
      </c>
      <c r="AV886" s="278" t="s">
        <v>112</v>
      </c>
      <c r="AW886" s="275" t="s">
        <v>78</v>
      </c>
      <c r="AX886" s="275" t="s">
        <v>30</v>
      </c>
      <c r="AY886" s="275" t="s">
        <v>72</v>
      </c>
      <c r="AZ886" s="278" t="s">
        <v>162</v>
      </c>
    </row>
    <row r="887" spans="1:74" s="259" customFormat="1" ht="16.5" customHeight="1" x14ac:dyDescent="0.35">
      <c r="B887" s="254"/>
      <c r="C887" s="412"/>
      <c r="D887" s="412"/>
      <c r="E887" s="256" t="s">
        <v>5</v>
      </c>
      <c r="F887" s="477" t="s">
        <v>1257</v>
      </c>
      <c r="G887" s="478"/>
      <c r="H887" s="478"/>
      <c r="I887" s="478"/>
      <c r="J887" s="412"/>
      <c r="K887" s="257">
        <v>984</v>
      </c>
      <c r="L887" s="255"/>
      <c r="M887" s="255"/>
      <c r="N887" s="303"/>
      <c r="O887" s="303"/>
      <c r="P887" s="303"/>
      <c r="Q887" s="303"/>
      <c r="R887" s="303"/>
      <c r="S887" s="258"/>
      <c r="U887" s="260"/>
      <c r="V887" s="303"/>
      <c r="W887" s="303"/>
      <c r="X887" s="303"/>
      <c r="Y887" s="303"/>
      <c r="Z887" s="303"/>
      <c r="AA887" s="303"/>
      <c r="AB887" s="261"/>
      <c r="AU887" s="262" t="s">
        <v>169</v>
      </c>
      <c r="AV887" s="262" t="s">
        <v>112</v>
      </c>
      <c r="AW887" s="259" t="s">
        <v>112</v>
      </c>
      <c r="AX887" s="259" t="s">
        <v>30</v>
      </c>
      <c r="AY887" s="259" t="s">
        <v>72</v>
      </c>
      <c r="AZ887" s="262" t="s">
        <v>162</v>
      </c>
    </row>
    <row r="888" spans="1:74" s="259" customFormat="1" ht="16.5" customHeight="1" x14ac:dyDescent="0.35">
      <c r="B888" s="254"/>
      <c r="C888" s="412"/>
      <c r="D888" s="412"/>
      <c r="E888" s="256" t="s">
        <v>5</v>
      </c>
      <c r="F888" s="477" t="s">
        <v>1258</v>
      </c>
      <c r="G888" s="478"/>
      <c r="H888" s="478"/>
      <c r="I888" s="478"/>
      <c r="J888" s="412"/>
      <c r="K888" s="257">
        <v>383.74</v>
      </c>
      <c r="L888" s="255"/>
      <c r="M888" s="255"/>
      <c r="N888" s="303"/>
      <c r="O888" s="303"/>
      <c r="P888" s="303"/>
      <c r="Q888" s="303"/>
      <c r="R888" s="303"/>
      <c r="S888" s="258"/>
      <c r="U888" s="260"/>
      <c r="V888" s="303"/>
      <c r="W888" s="303"/>
      <c r="X888" s="303"/>
      <c r="Y888" s="303"/>
      <c r="Z888" s="303"/>
      <c r="AA888" s="303"/>
      <c r="AB888" s="261"/>
      <c r="AU888" s="262" t="s">
        <v>169</v>
      </c>
      <c r="AV888" s="262" t="s">
        <v>112</v>
      </c>
      <c r="AW888" s="259" t="s">
        <v>112</v>
      </c>
      <c r="AX888" s="259" t="s">
        <v>30</v>
      </c>
      <c r="AY888" s="259" t="s">
        <v>72</v>
      </c>
      <c r="AZ888" s="262" t="s">
        <v>162</v>
      </c>
    </row>
    <row r="889" spans="1:74" s="268" customFormat="1" ht="16.5" customHeight="1" x14ac:dyDescent="0.35">
      <c r="B889" s="263"/>
      <c r="C889" s="413"/>
      <c r="D889" s="413"/>
      <c r="E889" s="265" t="s">
        <v>5</v>
      </c>
      <c r="F889" s="479" t="s">
        <v>170</v>
      </c>
      <c r="G889" s="480"/>
      <c r="H889" s="480"/>
      <c r="I889" s="480"/>
      <c r="J889" s="413"/>
      <c r="K889" s="266">
        <v>1367.74</v>
      </c>
      <c r="L889" s="264"/>
      <c r="M889" s="264"/>
      <c r="N889" s="304"/>
      <c r="O889" s="304"/>
      <c r="P889" s="304"/>
      <c r="Q889" s="304"/>
      <c r="R889" s="304"/>
      <c r="S889" s="267"/>
      <c r="U889" s="269"/>
      <c r="V889" s="304"/>
      <c r="W889" s="304"/>
      <c r="X889" s="304"/>
      <c r="Y889" s="304"/>
      <c r="Z889" s="304"/>
      <c r="AA889" s="304"/>
      <c r="AB889" s="270"/>
      <c r="AU889" s="271" t="s">
        <v>169</v>
      </c>
      <c r="AV889" s="271" t="s">
        <v>112</v>
      </c>
      <c r="AW889" s="268" t="s">
        <v>167</v>
      </c>
      <c r="AX889" s="268" t="s">
        <v>30</v>
      </c>
      <c r="AY889" s="268" t="s">
        <v>78</v>
      </c>
      <c r="AZ889" s="271" t="s">
        <v>162</v>
      </c>
    </row>
    <row r="890" spans="1:74" s="173" customFormat="1" ht="38.25" customHeight="1" x14ac:dyDescent="0.35">
      <c r="B890" s="174"/>
      <c r="C890" s="245">
        <f>C885+1</f>
        <v>320</v>
      </c>
      <c r="D890" s="245" t="s">
        <v>163</v>
      </c>
      <c r="E890" s="246" t="s">
        <v>1259</v>
      </c>
      <c r="F890" s="460" t="s">
        <v>1260</v>
      </c>
      <c r="G890" s="460"/>
      <c r="H890" s="460"/>
      <c r="I890" s="460"/>
      <c r="J890" s="247" t="s">
        <v>227</v>
      </c>
      <c r="K890" s="248">
        <v>2225.0300000000002</v>
      </c>
      <c r="L890" s="461"/>
      <c r="M890" s="461"/>
      <c r="N890" s="462">
        <f>ROUND(L890*K890,2)</f>
        <v>0</v>
      </c>
      <c r="O890" s="462"/>
      <c r="P890" s="462"/>
      <c r="Q890" s="462"/>
      <c r="R890" s="313" t="s">
        <v>1418</v>
      </c>
      <c r="S890" s="177"/>
      <c r="U890" s="249" t="s">
        <v>5</v>
      </c>
      <c r="V890" s="250" t="s">
        <v>37</v>
      </c>
      <c r="W890" s="251">
        <v>0</v>
      </c>
      <c r="X890" s="251">
        <f>W890*K890</f>
        <v>0</v>
      </c>
      <c r="Y890" s="251">
        <v>0</v>
      </c>
      <c r="Z890" s="251">
        <f>Y890*K890</f>
        <v>0</v>
      </c>
      <c r="AA890" s="251">
        <v>0</v>
      </c>
      <c r="AB890" s="252">
        <f>AA890*K890</f>
        <v>0</v>
      </c>
      <c r="AS890" s="164" t="s">
        <v>198</v>
      </c>
      <c r="AU890" s="164" t="s">
        <v>163</v>
      </c>
      <c r="AV890" s="164" t="s">
        <v>112</v>
      </c>
      <c r="AZ890" s="164" t="s">
        <v>162</v>
      </c>
      <c r="BF890" s="253">
        <f>IF(V890="základní",N890,0)</f>
        <v>0</v>
      </c>
      <c r="BG890" s="253">
        <f>IF(V890="snížená",N890,0)</f>
        <v>0</v>
      </c>
      <c r="BH890" s="253">
        <f>IF(V890="zákl. přenesená",N890,0)</f>
        <v>0</v>
      </c>
      <c r="BI890" s="253">
        <f>IF(V890="sníž. přenesená",N890,0)</f>
        <v>0</v>
      </c>
      <c r="BJ890" s="253">
        <f>IF(V890="nulová",N890,0)</f>
        <v>0</v>
      </c>
      <c r="BK890" s="164" t="s">
        <v>78</v>
      </c>
      <c r="BL890" s="253">
        <f>ROUND(L890*K890,2)</f>
        <v>0</v>
      </c>
      <c r="BM890" s="164" t="s">
        <v>198</v>
      </c>
      <c r="BN890" s="164" t="s">
        <v>1261</v>
      </c>
    </row>
    <row r="891" spans="1:74" s="259" customFormat="1" ht="16.5" customHeight="1" x14ac:dyDescent="0.35">
      <c r="B891" s="254"/>
      <c r="C891" s="412"/>
      <c r="D891" s="412"/>
      <c r="E891" s="256" t="s">
        <v>5</v>
      </c>
      <c r="F891" s="481" t="s">
        <v>1262</v>
      </c>
      <c r="G891" s="482"/>
      <c r="H891" s="482"/>
      <c r="I891" s="482"/>
      <c r="J891" s="412"/>
      <c r="K891" s="257">
        <v>2200.25</v>
      </c>
      <c r="L891" s="255"/>
      <c r="M891" s="255"/>
      <c r="N891" s="303"/>
      <c r="O891" s="303"/>
      <c r="P891" s="303"/>
      <c r="Q891" s="303"/>
      <c r="R891" s="303"/>
      <c r="S891" s="258"/>
      <c r="U891" s="260"/>
      <c r="V891" s="303"/>
      <c r="W891" s="303"/>
      <c r="X891" s="303"/>
      <c r="Y891" s="303"/>
      <c r="Z891" s="303"/>
      <c r="AA891" s="303"/>
      <c r="AB891" s="261"/>
      <c r="AU891" s="262" t="s">
        <v>169</v>
      </c>
      <c r="AV891" s="262" t="s">
        <v>112</v>
      </c>
      <c r="AW891" s="259" t="s">
        <v>112</v>
      </c>
      <c r="AX891" s="259" t="s">
        <v>30</v>
      </c>
      <c r="AY891" s="259" t="s">
        <v>72</v>
      </c>
      <c r="AZ891" s="262" t="s">
        <v>162</v>
      </c>
    </row>
    <row r="892" spans="1:74" s="259" customFormat="1" ht="16.5" customHeight="1" x14ac:dyDescent="0.35">
      <c r="B892" s="254"/>
      <c r="C892" s="412"/>
      <c r="D892" s="412"/>
      <c r="E892" s="256" t="s">
        <v>5</v>
      </c>
      <c r="F892" s="477" t="s">
        <v>1263</v>
      </c>
      <c r="G892" s="478"/>
      <c r="H892" s="478"/>
      <c r="I892" s="478"/>
      <c r="J892" s="412"/>
      <c r="K892" s="257">
        <v>24.78</v>
      </c>
      <c r="L892" s="255"/>
      <c r="M892" s="255"/>
      <c r="N892" s="303"/>
      <c r="O892" s="303"/>
      <c r="P892" s="303"/>
      <c r="Q892" s="303"/>
      <c r="R892" s="303"/>
      <c r="S892" s="258"/>
      <c r="U892" s="260"/>
      <c r="V892" s="303"/>
      <c r="W892" s="303"/>
      <c r="X892" s="303"/>
      <c r="Y892" s="303"/>
      <c r="Z892" s="303"/>
      <c r="AA892" s="303"/>
      <c r="AB892" s="261"/>
      <c r="AU892" s="262" t="s">
        <v>169</v>
      </c>
      <c r="AV892" s="262" t="s">
        <v>112</v>
      </c>
      <c r="AW892" s="259" t="s">
        <v>112</v>
      </c>
      <c r="AX892" s="259" t="s">
        <v>30</v>
      </c>
      <c r="AY892" s="259" t="s">
        <v>72</v>
      </c>
      <c r="AZ892" s="262" t="s">
        <v>162</v>
      </c>
    </row>
    <row r="893" spans="1:74" s="268" customFormat="1" ht="16.5" customHeight="1" x14ac:dyDescent="0.35">
      <c r="B893" s="263"/>
      <c r="C893" s="413"/>
      <c r="D893" s="413"/>
      <c r="E893" s="265" t="s">
        <v>5</v>
      </c>
      <c r="F893" s="479" t="s">
        <v>170</v>
      </c>
      <c r="G893" s="480"/>
      <c r="H893" s="480"/>
      <c r="I893" s="480"/>
      <c r="J893" s="413"/>
      <c r="K893" s="266">
        <v>2225.0300000000002</v>
      </c>
      <c r="L893" s="264"/>
      <c r="M893" s="264"/>
      <c r="N893" s="304"/>
      <c r="O893" s="304"/>
      <c r="P893" s="304"/>
      <c r="Q893" s="304"/>
      <c r="R893" s="304"/>
      <c r="S893" s="267"/>
      <c r="U893" s="269"/>
      <c r="V893" s="304"/>
      <c r="W893" s="304"/>
      <c r="X893" s="304"/>
      <c r="Y893" s="304"/>
      <c r="Z893" s="304"/>
      <c r="AA893" s="304"/>
      <c r="AB893" s="270"/>
      <c r="AU893" s="271" t="s">
        <v>169</v>
      </c>
      <c r="AV893" s="271" t="s">
        <v>112</v>
      </c>
      <c r="AW893" s="268" t="s">
        <v>167</v>
      </c>
      <c r="AX893" s="268" t="s">
        <v>30</v>
      </c>
      <c r="AY893" s="268" t="s">
        <v>78</v>
      </c>
      <c r="AZ893" s="271" t="s">
        <v>162</v>
      </c>
    </row>
    <row r="894" spans="1:74" s="173" customFormat="1" ht="25.5" customHeight="1" x14ac:dyDescent="0.35">
      <c r="B894" s="174"/>
      <c r="C894" s="245">
        <f>C890+1</f>
        <v>321</v>
      </c>
      <c r="D894" s="245" t="s">
        <v>163</v>
      </c>
      <c r="E894" s="246" t="s">
        <v>1264</v>
      </c>
      <c r="F894" s="460" t="s">
        <v>1265</v>
      </c>
      <c r="G894" s="460"/>
      <c r="H894" s="460"/>
      <c r="I894" s="460"/>
      <c r="J894" s="247" t="s">
        <v>227</v>
      </c>
      <c r="K894" s="248">
        <v>2225.0300000000002</v>
      </c>
      <c r="L894" s="461"/>
      <c r="M894" s="461"/>
      <c r="N894" s="462">
        <f>ROUND(L894*K894,2)</f>
        <v>0</v>
      </c>
      <c r="O894" s="462"/>
      <c r="P894" s="462"/>
      <c r="Q894" s="462"/>
      <c r="R894" s="313" t="s">
        <v>1418</v>
      </c>
      <c r="S894" s="177"/>
      <c r="U894" s="249" t="s">
        <v>5</v>
      </c>
      <c r="V894" s="283" t="s">
        <v>37</v>
      </c>
      <c r="W894" s="284">
        <v>0</v>
      </c>
      <c r="X894" s="284">
        <f>W894*K894</f>
        <v>0</v>
      </c>
      <c r="Y894" s="284">
        <v>0</v>
      </c>
      <c r="Z894" s="284">
        <f>Y894*K894</f>
        <v>0</v>
      </c>
      <c r="AA894" s="284">
        <v>0</v>
      </c>
      <c r="AB894" s="285">
        <f>AA894*K894</f>
        <v>0</v>
      </c>
      <c r="AS894" s="164" t="s">
        <v>198</v>
      </c>
      <c r="AU894" s="164" t="s">
        <v>163</v>
      </c>
      <c r="AV894" s="164" t="s">
        <v>112</v>
      </c>
      <c r="AZ894" s="164" t="s">
        <v>162</v>
      </c>
      <c r="BF894" s="253">
        <f>IF(V894="základní",N894,0)</f>
        <v>0</v>
      </c>
      <c r="BG894" s="253">
        <f>IF(V894="snížená",N894,0)</f>
        <v>0</v>
      </c>
      <c r="BH894" s="253">
        <f>IF(V894="zákl. přenesená",N894,0)</f>
        <v>0</v>
      </c>
      <c r="BI894" s="253">
        <f>IF(V894="sníž. přenesená",N894,0)</f>
        <v>0</v>
      </c>
      <c r="BJ894" s="253">
        <f>IF(V894="nulová",N894,0)</f>
        <v>0</v>
      </c>
      <c r="BK894" s="164" t="s">
        <v>78</v>
      </c>
      <c r="BL894" s="253">
        <f>ROUND(L894*K894,2)</f>
        <v>0</v>
      </c>
      <c r="BM894" s="164" t="s">
        <v>198</v>
      </c>
      <c r="BN894" s="164" t="s">
        <v>1266</v>
      </c>
    </row>
    <row r="895" spans="1:74" s="325" customFormat="1" ht="37.4" customHeight="1" x14ac:dyDescent="0.35">
      <c r="A895" s="362"/>
      <c r="B895" s="363"/>
      <c r="C895" s="364"/>
      <c r="D895" s="370" t="s">
        <v>1486</v>
      </c>
      <c r="E895" s="370"/>
      <c r="F895" s="370"/>
      <c r="G895" s="370"/>
      <c r="H895" s="370"/>
      <c r="I895" s="370"/>
      <c r="J895" s="370"/>
      <c r="K895" s="370"/>
      <c r="L895" s="329"/>
      <c r="M895" s="329"/>
      <c r="N895" s="458">
        <f>BL895</f>
        <v>0</v>
      </c>
      <c r="O895" s="459"/>
      <c r="P895" s="459"/>
      <c r="Q895" s="459"/>
      <c r="R895" s="307"/>
      <c r="S895" s="385"/>
      <c r="T895" s="362"/>
      <c r="U895" s="386"/>
      <c r="V895" s="364"/>
      <c r="W895" s="364"/>
      <c r="X895" s="405">
        <f>SUM(X896:X905)</f>
        <v>600</v>
      </c>
      <c r="Y895" s="364"/>
      <c r="Z895" s="405">
        <f>SUM(Z896:Z905)</f>
        <v>0</v>
      </c>
      <c r="AA895" s="364"/>
      <c r="AB895" s="405">
        <f>SUM(AB896:AB905)</f>
        <v>0</v>
      </c>
      <c r="AC895" s="362"/>
      <c r="AD895" s="362"/>
      <c r="AE895" s="362"/>
      <c r="AF895" s="362"/>
      <c r="AG895" s="362"/>
      <c r="AH895" s="362"/>
      <c r="AI895" s="362"/>
      <c r="AJ895" s="362"/>
      <c r="AK895" s="362"/>
      <c r="AL895" s="362"/>
      <c r="AM895" s="362"/>
      <c r="AN895" s="362"/>
      <c r="AO895" s="362"/>
      <c r="AP895" s="362"/>
      <c r="AQ895" s="362"/>
      <c r="AR895" s="362"/>
      <c r="AS895" s="389" t="s">
        <v>167</v>
      </c>
      <c r="AT895" s="362"/>
      <c r="AU895" s="390" t="s">
        <v>71</v>
      </c>
      <c r="AV895" s="390" t="s">
        <v>72</v>
      </c>
      <c r="AW895" s="362"/>
      <c r="AX895" s="362"/>
      <c r="AY895" s="362"/>
      <c r="AZ895" s="389" t="s">
        <v>162</v>
      </c>
      <c r="BA895" s="362"/>
      <c r="BB895" s="362"/>
      <c r="BC895" s="362"/>
      <c r="BD895" s="362"/>
      <c r="BE895" s="362"/>
      <c r="BF895" s="362"/>
      <c r="BG895" s="362"/>
      <c r="BH895" s="362"/>
      <c r="BI895" s="362"/>
      <c r="BJ895" s="362"/>
      <c r="BK895" s="362"/>
      <c r="BL895" s="405">
        <f>SUM(BL896:BL905)</f>
        <v>0</v>
      </c>
      <c r="BM895" s="362"/>
      <c r="BN895" s="362"/>
      <c r="BO895" s="362"/>
      <c r="BP895" s="362"/>
      <c r="BQ895" s="362"/>
      <c r="BR895" s="362"/>
      <c r="BS895" s="362"/>
      <c r="BT895" s="362"/>
      <c r="BU895" s="362"/>
      <c r="BV895" s="362"/>
    </row>
    <row r="896" spans="1:74" s="1" customFormat="1" ht="25.5" customHeight="1" x14ac:dyDescent="0.35">
      <c r="A896" s="173"/>
      <c r="B896" s="174"/>
      <c r="C896" s="245">
        <f>C894+1</f>
        <v>322</v>
      </c>
      <c r="D896" s="245" t="s">
        <v>163</v>
      </c>
      <c r="E896" s="246" t="s">
        <v>1487</v>
      </c>
      <c r="F896" s="460" t="s">
        <v>1488</v>
      </c>
      <c r="G896" s="460"/>
      <c r="H896" s="460"/>
      <c r="I896" s="460"/>
      <c r="J896" s="247" t="s">
        <v>1489</v>
      </c>
      <c r="K896" s="248">
        <v>50</v>
      </c>
      <c r="L896" s="461"/>
      <c r="M896" s="461"/>
      <c r="N896" s="462">
        <f>ROUND(L896*K896,2)</f>
        <v>0</v>
      </c>
      <c r="O896" s="462"/>
      <c r="P896" s="462"/>
      <c r="Q896" s="462"/>
      <c r="R896" s="315" t="s">
        <v>1422</v>
      </c>
      <c r="S896" s="177"/>
      <c r="T896" s="173"/>
      <c r="U896" s="371" t="s">
        <v>5</v>
      </c>
      <c r="V896" s="372" t="s">
        <v>37</v>
      </c>
      <c r="W896" s="373">
        <v>1</v>
      </c>
      <c r="X896" s="373">
        <f>W896*K896</f>
        <v>50</v>
      </c>
      <c r="Y896" s="373">
        <v>0</v>
      </c>
      <c r="Z896" s="373">
        <f>Y896*K896</f>
        <v>0</v>
      </c>
      <c r="AA896" s="373">
        <v>0</v>
      </c>
      <c r="AB896" s="374">
        <f>AA896*K896</f>
        <v>0</v>
      </c>
      <c r="AC896" s="173"/>
      <c r="AD896" s="173"/>
      <c r="AE896" s="173"/>
      <c r="AF896" s="173"/>
      <c r="AG896" s="173"/>
      <c r="AH896" s="173"/>
      <c r="AI896" s="173"/>
      <c r="AJ896" s="173"/>
      <c r="AK896" s="173"/>
      <c r="AL896" s="173"/>
      <c r="AM896" s="173"/>
      <c r="AN896" s="173"/>
      <c r="AO896" s="173"/>
      <c r="AP896" s="173"/>
      <c r="AQ896" s="173"/>
      <c r="AR896" s="173"/>
      <c r="AS896" s="164" t="s">
        <v>1137</v>
      </c>
      <c r="AT896" s="173"/>
      <c r="AU896" s="164" t="s">
        <v>163</v>
      </c>
      <c r="AV896" s="164" t="s">
        <v>78</v>
      </c>
      <c r="AW896" s="173"/>
      <c r="AX896" s="173"/>
      <c r="AY896" s="173"/>
      <c r="AZ896" s="164" t="s">
        <v>162</v>
      </c>
      <c r="BA896" s="173"/>
      <c r="BB896" s="173"/>
      <c r="BC896" s="173"/>
      <c r="BD896" s="173"/>
      <c r="BE896" s="173"/>
      <c r="BF896" s="253">
        <f>IF(V896="základní",N896,0)</f>
        <v>0</v>
      </c>
      <c r="BG896" s="253">
        <f>IF(V896="snížená",N896,0)</f>
        <v>0</v>
      </c>
      <c r="BH896" s="253">
        <f>IF(V896="zákl. přenesená",N896,0)</f>
        <v>0</v>
      </c>
      <c r="BI896" s="253">
        <f>IF(V896="sníž. přenesená",N896,0)</f>
        <v>0</v>
      </c>
      <c r="BJ896" s="253">
        <f>IF(V896="nulová",N896,0)</f>
        <v>0</v>
      </c>
      <c r="BK896" s="164" t="s">
        <v>78</v>
      </c>
      <c r="BL896" s="253">
        <f>ROUND(L896*K896,2)</f>
        <v>0</v>
      </c>
      <c r="BM896" s="164" t="s">
        <v>1137</v>
      </c>
      <c r="BN896" s="164" t="s">
        <v>1490</v>
      </c>
      <c r="BO896" s="173"/>
      <c r="BP896" s="173"/>
      <c r="BQ896" s="173"/>
      <c r="BR896" s="173"/>
      <c r="BS896" s="173"/>
      <c r="BT896" s="173"/>
      <c r="BU896" s="173"/>
      <c r="BV896" s="173"/>
    </row>
    <row r="897" spans="1:74" s="327" customFormat="1" ht="16.5" customHeight="1" x14ac:dyDescent="0.35">
      <c r="A897" s="366"/>
      <c r="B897" s="367"/>
      <c r="C897" s="368"/>
      <c r="D897" s="368"/>
      <c r="E897" s="369" t="s">
        <v>5</v>
      </c>
      <c r="F897" s="463" t="s">
        <v>1491</v>
      </c>
      <c r="G897" s="464"/>
      <c r="H897" s="464"/>
      <c r="I897" s="464"/>
      <c r="J897" s="368"/>
      <c r="K897" s="369" t="s">
        <v>5</v>
      </c>
      <c r="L897" s="328"/>
      <c r="M897" s="328"/>
      <c r="N897" s="368"/>
      <c r="O897" s="368"/>
      <c r="P897" s="368"/>
      <c r="Q897" s="368"/>
      <c r="R897" s="368"/>
      <c r="S897" s="392"/>
      <c r="T897" s="366"/>
      <c r="U897" s="393"/>
      <c r="V897" s="368"/>
      <c r="W897" s="368"/>
      <c r="X897" s="368"/>
      <c r="Y897" s="368"/>
      <c r="Z897" s="368"/>
      <c r="AA897" s="368"/>
      <c r="AB897" s="394"/>
      <c r="AC897" s="366"/>
      <c r="AD897" s="366"/>
      <c r="AE897" s="366"/>
      <c r="AF897" s="366"/>
      <c r="AG897" s="366"/>
      <c r="AH897" s="366"/>
      <c r="AI897" s="366"/>
      <c r="AJ897" s="366"/>
      <c r="AK897" s="366"/>
      <c r="AL897" s="366"/>
      <c r="AM897" s="366"/>
      <c r="AN897" s="366"/>
      <c r="AO897" s="366"/>
      <c r="AP897" s="366"/>
      <c r="AQ897" s="366"/>
      <c r="AR897" s="366"/>
      <c r="AS897" s="366"/>
      <c r="AT897" s="366"/>
      <c r="AU897" s="395" t="s">
        <v>169</v>
      </c>
      <c r="AV897" s="395" t="s">
        <v>78</v>
      </c>
      <c r="AW897" s="366" t="s">
        <v>78</v>
      </c>
      <c r="AX897" s="366" t="s">
        <v>30</v>
      </c>
      <c r="AY897" s="366" t="s">
        <v>72</v>
      </c>
      <c r="AZ897" s="395" t="s">
        <v>162</v>
      </c>
      <c r="BA897" s="366"/>
      <c r="BB897" s="366"/>
      <c r="BC897" s="366"/>
      <c r="BD897" s="366"/>
      <c r="BE897" s="366"/>
      <c r="BF897" s="366"/>
      <c r="BG897" s="366"/>
      <c r="BH897" s="366"/>
      <c r="BI897" s="366"/>
      <c r="BJ897" s="366"/>
      <c r="BK897" s="366"/>
      <c r="BL897" s="366"/>
      <c r="BM897" s="366"/>
      <c r="BN897" s="366"/>
      <c r="BO897" s="366"/>
      <c r="BP897" s="366"/>
      <c r="BQ897" s="366"/>
      <c r="BR897" s="366"/>
      <c r="BS897" s="366"/>
      <c r="BT897" s="366"/>
      <c r="BU897" s="366"/>
      <c r="BV897" s="366"/>
    </row>
    <row r="898" spans="1:74" s="321" customFormat="1" ht="16.5" customHeight="1" x14ac:dyDescent="0.35">
      <c r="A898" s="346"/>
      <c r="B898" s="347"/>
      <c r="C898" s="416"/>
      <c r="D898" s="416"/>
      <c r="E898" s="349" t="s">
        <v>5</v>
      </c>
      <c r="F898" s="465" t="s">
        <v>291</v>
      </c>
      <c r="G898" s="466"/>
      <c r="H898" s="466"/>
      <c r="I898" s="466"/>
      <c r="J898" s="416"/>
      <c r="K898" s="350">
        <v>50</v>
      </c>
      <c r="L898" s="360"/>
      <c r="M898" s="360"/>
      <c r="N898" s="360"/>
      <c r="O898" s="360"/>
      <c r="P898" s="360"/>
      <c r="Q898" s="360"/>
      <c r="R898" s="360"/>
      <c r="S898" s="375"/>
      <c r="T898" s="346"/>
      <c r="U898" s="376"/>
      <c r="V898" s="348"/>
      <c r="W898" s="348"/>
      <c r="X898" s="348"/>
      <c r="Y898" s="348"/>
      <c r="Z898" s="348"/>
      <c r="AA898" s="348"/>
      <c r="AB898" s="377"/>
      <c r="AC898" s="346"/>
      <c r="AD898" s="346"/>
      <c r="AE898" s="346"/>
      <c r="AF898" s="346"/>
      <c r="AG898" s="346"/>
      <c r="AH898" s="346"/>
      <c r="AI898" s="346"/>
      <c r="AJ898" s="346"/>
      <c r="AK898" s="346"/>
      <c r="AL898" s="346"/>
      <c r="AM898" s="346"/>
      <c r="AN898" s="346"/>
      <c r="AO898" s="346"/>
      <c r="AP898" s="346"/>
      <c r="AQ898" s="346"/>
      <c r="AR898" s="346"/>
      <c r="AS898" s="346"/>
      <c r="AT898" s="346"/>
      <c r="AU898" s="378" t="s">
        <v>169</v>
      </c>
      <c r="AV898" s="378" t="s">
        <v>78</v>
      </c>
      <c r="AW898" s="346" t="s">
        <v>112</v>
      </c>
      <c r="AX898" s="346" t="s">
        <v>30</v>
      </c>
      <c r="AY898" s="346" t="s">
        <v>72</v>
      </c>
      <c r="AZ898" s="378" t="s">
        <v>162</v>
      </c>
      <c r="BA898" s="346"/>
      <c r="BB898" s="346"/>
      <c r="BC898" s="346"/>
      <c r="BD898" s="346"/>
      <c r="BE898" s="346"/>
      <c r="BF898" s="346"/>
      <c r="BG898" s="346"/>
      <c r="BH898" s="346"/>
      <c r="BI898" s="346"/>
      <c r="BJ898" s="346"/>
      <c r="BK898" s="346"/>
      <c r="BL898" s="346"/>
      <c r="BM898" s="346"/>
      <c r="BN898" s="346"/>
      <c r="BO898" s="346"/>
      <c r="BP898" s="346"/>
      <c r="BQ898" s="346"/>
      <c r="BR898" s="346"/>
      <c r="BS898" s="346"/>
      <c r="BT898" s="346"/>
      <c r="BU898" s="346"/>
      <c r="BV898" s="346"/>
    </row>
    <row r="899" spans="1:74" s="323" customFormat="1" ht="16.5" customHeight="1" x14ac:dyDescent="0.35">
      <c r="A899" s="351"/>
      <c r="B899" s="352"/>
      <c r="C899" s="417"/>
      <c r="D899" s="417"/>
      <c r="E899" s="354" t="s">
        <v>5</v>
      </c>
      <c r="F899" s="467" t="s">
        <v>170</v>
      </c>
      <c r="G899" s="468"/>
      <c r="H899" s="468"/>
      <c r="I899" s="468"/>
      <c r="J899" s="417"/>
      <c r="K899" s="355">
        <v>50</v>
      </c>
      <c r="L899" s="361"/>
      <c r="M899" s="361"/>
      <c r="N899" s="361"/>
      <c r="O899" s="361"/>
      <c r="P899" s="361"/>
      <c r="Q899" s="361"/>
      <c r="R899" s="361"/>
      <c r="S899" s="379"/>
      <c r="T899" s="351"/>
      <c r="U899" s="396"/>
      <c r="V899" s="397"/>
      <c r="W899" s="397"/>
      <c r="X899" s="397"/>
      <c r="Y899" s="397"/>
      <c r="Z899" s="397"/>
      <c r="AA899" s="397"/>
      <c r="AB899" s="398"/>
      <c r="AC899" s="351"/>
      <c r="AD899" s="351"/>
      <c r="AE899" s="351"/>
      <c r="AF899" s="351"/>
      <c r="AG899" s="351"/>
      <c r="AH899" s="351"/>
      <c r="AI899" s="351"/>
      <c r="AJ899" s="351"/>
      <c r="AK899" s="351"/>
      <c r="AL899" s="351"/>
      <c r="AM899" s="351"/>
      <c r="AN899" s="351"/>
      <c r="AO899" s="351"/>
      <c r="AP899" s="351"/>
      <c r="AQ899" s="351"/>
      <c r="AR899" s="351"/>
      <c r="AS899" s="351"/>
      <c r="AT899" s="351"/>
      <c r="AU899" s="382" t="s">
        <v>169</v>
      </c>
      <c r="AV899" s="382" t="s">
        <v>78</v>
      </c>
      <c r="AW899" s="351" t="s">
        <v>167</v>
      </c>
      <c r="AX899" s="351" t="s">
        <v>30</v>
      </c>
      <c r="AY899" s="351" t="s">
        <v>78</v>
      </c>
      <c r="AZ899" s="382" t="s">
        <v>162</v>
      </c>
      <c r="BA899" s="351"/>
      <c r="BB899" s="351"/>
      <c r="BC899" s="351"/>
      <c r="BD899" s="351"/>
      <c r="BE899" s="351"/>
      <c r="BF899" s="351"/>
      <c r="BG899" s="351"/>
      <c r="BH899" s="351"/>
      <c r="BI899" s="351"/>
      <c r="BJ899" s="351"/>
      <c r="BK899" s="351"/>
      <c r="BL899" s="351"/>
      <c r="BM899" s="351"/>
      <c r="BN899" s="351"/>
      <c r="BO899" s="351"/>
      <c r="BP899" s="351"/>
      <c r="BQ899" s="351"/>
      <c r="BR899" s="351"/>
      <c r="BS899" s="351"/>
      <c r="BT899" s="351"/>
      <c r="BU899" s="351"/>
      <c r="BV899" s="351"/>
    </row>
    <row r="900" spans="1:74" s="1" customFormat="1" ht="25.5" customHeight="1" x14ac:dyDescent="0.35">
      <c r="A900" s="173"/>
      <c r="B900" s="174"/>
      <c r="C900" s="245">
        <f>C896+1</f>
        <v>323</v>
      </c>
      <c r="D900" s="245" t="s">
        <v>163</v>
      </c>
      <c r="E900" s="246" t="s">
        <v>1495</v>
      </c>
      <c r="F900" s="460" t="s">
        <v>1496</v>
      </c>
      <c r="G900" s="460"/>
      <c r="H900" s="460"/>
      <c r="I900" s="460"/>
      <c r="J900" s="247" t="s">
        <v>1489</v>
      </c>
      <c r="K900" s="248">
        <v>300</v>
      </c>
      <c r="L900" s="461"/>
      <c r="M900" s="461"/>
      <c r="N900" s="462">
        <f t="shared" ref="N900:N905" si="85">ROUND(L900*K900,2)</f>
        <v>0</v>
      </c>
      <c r="O900" s="462"/>
      <c r="P900" s="462"/>
      <c r="Q900" s="462"/>
      <c r="R900" s="312"/>
      <c r="S900" s="177"/>
      <c r="U900" s="401" t="s">
        <v>5</v>
      </c>
      <c r="V900" s="30" t="s">
        <v>37</v>
      </c>
      <c r="W900" s="402">
        <v>1</v>
      </c>
      <c r="X900" s="402">
        <f t="shared" ref="X900:X905" si="86">W900*K900</f>
        <v>300</v>
      </c>
      <c r="Y900" s="402">
        <v>0</v>
      </c>
      <c r="Z900" s="402">
        <f t="shared" ref="Z900:Z905" si="87">Y900*K900</f>
        <v>0</v>
      </c>
      <c r="AA900" s="402">
        <v>0</v>
      </c>
      <c r="AB900" s="403">
        <f t="shared" ref="AB900:AB905" si="88">AA900*K900</f>
        <v>0</v>
      </c>
      <c r="AS900" s="14" t="s">
        <v>1137</v>
      </c>
      <c r="AU900" s="14" t="s">
        <v>163</v>
      </c>
      <c r="AV900" s="14" t="s">
        <v>78</v>
      </c>
      <c r="AZ900" s="14" t="s">
        <v>162</v>
      </c>
      <c r="BF900" s="404">
        <f t="shared" ref="BF900:BF905" si="89">IF(V900="základní",N900,0)</f>
        <v>0</v>
      </c>
      <c r="BG900" s="404">
        <f t="shared" ref="BG900:BG905" si="90">IF(V900="snížená",N900,0)</f>
        <v>0</v>
      </c>
      <c r="BH900" s="404">
        <f t="shared" ref="BH900:BH905" si="91">IF(V900="zákl. přenesená",N900,0)</f>
        <v>0</v>
      </c>
      <c r="BI900" s="404">
        <f t="shared" ref="BI900:BI905" si="92">IF(V900="sníž. přenesená",N900,0)</f>
        <v>0</v>
      </c>
      <c r="BJ900" s="404">
        <f t="shared" ref="BJ900:BJ905" si="93">IF(V900="nulová",N900,0)</f>
        <v>0</v>
      </c>
      <c r="BK900" s="14" t="s">
        <v>78</v>
      </c>
      <c r="BL900" s="404">
        <f t="shared" ref="BL900:BL905" si="94">ROUND(L900*K900,2)</f>
        <v>0</v>
      </c>
      <c r="BM900" s="14" t="s">
        <v>1137</v>
      </c>
      <c r="BN900" s="14" t="s">
        <v>1490</v>
      </c>
    </row>
    <row r="901" spans="1:74" s="1" customFormat="1" ht="25.5" customHeight="1" x14ac:dyDescent="0.35">
      <c r="A901" s="173"/>
      <c r="B901" s="174"/>
      <c r="C901" s="245">
        <f>C900+1</f>
        <v>324</v>
      </c>
      <c r="D901" s="245" t="s">
        <v>163</v>
      </c>
      <c r="E901" s="246" t="s">
        <v>1497</v>
      </c>
      <c r="F901" s="460" t="s">
        <v>1498</v>
      </c>
      <c r="G901" s="460"/>
      <c r="H901" s="460"/>
      <c r="I901" s="460"/>
      <c r="J901" s="247" t="s">
        <v>1489</v>
      </c>
      <c r="K901" s="248">
        <v>50</v>
      </c>
      <c r="L901" s="461"/>
      <c r="M901" s="461"/>
      <c r="N901" s="462">
        <f t="shared" si="85"/>
        <v>0</v>
      </c>
      <c r="O901" s="462"/>
      <c r="P901" s="462"/>
      <c r="Q901" s="462"/>
      <c r="R901" s="312"/>
      <c r="S901" s="177"/>
      <c r="U901" s="401" t="s">
        <v>5</v>
      </c>
      <c r="V901" s="30" t="s">
        <v>37</v>
      </c>
      <c r="W901" s="402">
        <v>1</v>
      </c>
      <c r="X901" s="402">
        <f t="shared" si="86"/>
        <v>50</v>
      </c>
      <c r="Y901" s="402">
        <v>0</v>
      </c>
      <c r="Z901" s="402">
        <f t="shared" si="87"/>
        <v>0</v>
      </c>
      <c r="AA901" s="402">
        <v>0</v>
      </c>
      <c r="AB901" s="403">
        <f t="shared" si="88"/>
        <v>0</v>
      </c>
      <c r="AS901" s="14" t="s">
        <v>1137</v>
      </c>
      <c r="AU901" s="14" t="s">
        <v>163</v>
      </c>
      <c r="AV901" s="14" t="s">
        <v>78</v>
      </c>
      <c r="AZ901" s="14" t="s">
        <v>162</v>
      </c>
      <c r="BF901" s="404">
        <f t="shared" si="89"/>
        <v>0</v>
      </c>
      <c r="BG901" s="404">
        <f t="shared" si="90"/>
        <v>0</v>
      </c>
      <c r="BH901" s="404">
        <f t="shared" si="91"/>
        <v>0</v>
      </c>
      <c r="BI901" s="404">
        <f t="shared" si="92"/>
        <v>0</v>
      </c>
      <c r="BJ901" s="404">
        <f t="shared" si="93"/>
        <v>0</v>
      </c>
      <c r="BK901" s="14" t="s">
        <v>78</v>
      </c>
      <c r="BL901" s="404">
        <f t="shared" si="94"/>
        <v>0</v>
      </c>
      <c r="BM901" s="14" t="s">
        <v>1137</v>
      </c>
      <c r="BN901" s="14" t="s">
        <v>1490</v>
      </c>
    </row>
    <row r="902" spans="1:74" s="1" customFormat="1" ht="25.5" customHeight="1" x14ac:dyDescent="0.35">
      <c r="A902" s="173"/>
      <c r="B902" s="174"/>
      <c r="C902" s="245">
        <f>C901+1</f>
        <v>325</v>
      </c>
      <c r="D902" s="245" t="s">
        <v>163</v>
      </c>
      <c r="E902" s="246" t="s">
        <v>1499</v>
      </c>
      <c r="F902" s="460" t="s">
        <v>1500</v>
      </c>
      <c r="G902" s="460"/>
      <c r="H902" s="460"/>
      <c r="I902" s="460"/>
      <c r="J902" s="247" t="s">
        <v>1489</v>
      </c>
      <c r="K902" s="248">
        <v>20</v>
      </c>
      <c r="L902" s="461"/>
      <c r="M902" s="461"/>
      <c r="N902" s="462">
        <f t="shared" si="85"/>
        <v>0</v>
      </c>
      <c r="O902" s="462"/>
      <c r="P902" s="462"/>
      <c r="Q902" s="462"/>
      <c r="R902" s="312"/>
      <c r="S902" s="177"/>
      <c r="U902" s="401" t="s">
        <v>5</v>
      </c>
      <c r="V902" s="30" t="s">
        <v>37</v>
      </c>
      <c r="W902" s="402">
        <v>1</v>
      </c>
      <c r="X902" s="402">
        <f t="shared" si="86"/>
        <v>20</v>
      </c>
      <c r="Y902" s="402">
        <v>0</v>
      </c>
      <c r="Z902" s="402">
        <f t="shared" si="87"/>
        <v>0</v>
      </c>
      <c r="AA902" s="402">
        <v>0</v>
      </c>
      <c r="AB902" s="403">
        <f t="shared" si="88"/>
        <v>0</v>
      </c>
      <c r="AS902" s="14" t="s">
        <v>1137</v>
      </c>
      <c r="AU902" s="14" t="s">
        <v>163</v>
      </c>
      <c r="AV902" s="14" t="s">
        <v>78</v>
      </c>
      <c r="AZ902" s="14" t="s">
        <v>162</v>
      </c>
      <c r="BF902" s="404">
        <f t="shared" si="89"/>
        <v>0</v>
      </c>
      <c r="BG902" s="404">
        <f t="shared" si="90"/>
        <v>0</v>
      </c>
      <c r="BH902" s="404">
        <f t="shared" si="91"/>
        <v>0</v>
      </c>
      <c r="BI902" s="404">
        <f t="shared" si="92"/>
        <v>0</v>
      </c>
      <c r="BJ902" s="404">
        <f t="shared" si="93"/>
        <v>0</v>
      </c>
      <c r="BK902" s="14" t="s">
        <v>78</v>
      </c>
      <c r="BL902" s="404">
        <f t="shared" si="94"/>
        <v>0</v>
      </c>
      <c r="BM902" s="14" t="s">
        <v>1137</v>
      </c>
      <c r="BN902" s="14" t="s">
        <v>1490</v>
      </c>
    </row>
    <row r="903" spans="1:74" s="1" customFormat="1" ht="25.5" customHeight="1" x14ac:dyDescent="0.35">
      <c r="A903" s="173"/>
      <c r="B903" s="174"/>
      <c r="C903" s="245">
        <f>C902+1</f>
        <v>326</v>
      </c>
      <c r="D903" s="245" t="s">
        <v>163</v>
      </c>
      <c r="E903" s="246" t="s">
        <v>1501</v>
      </c>
      <c r="F903" s="460" t="s">
        <v>1502</v>
      </c>
      <c r="G903" s="460"/>
      <c r="H903" s="460"/>
      <c r="I903" s="460"/>
      <c r="J903" s="247" t="s">
        <v>1489</v>
      </c>
      <c r="K903" s="248">
        <v>60</v>
      </c>
      <c r="L903" s="461"/>
      <c r="M903" s="461"/>
      <c r="N903" s="462">
        <f t="shared" si="85"/>
        <v>0</v>
      </c>
      <c r="O903" s="462"/>
      <c r="P903" s="462"/>
      <c r="Q903" s="462"/>
      <c r="R903" s="312"/>
      <c r="S903" s="177"/>
      <c r="U903" s="401" t="s">
        <v>5</v>
      </c>
      <c r="V903" s="30" t="s">
        <v>37</v>
      </c>
      <c r="W903" s="402">
        <v>1</v>
      </c>
      <c r="X903" s="402">
        <f t="shared" si="86"/>
        <v>60</v>
      </c>
      <c r="Y903" s="402">
        <v>0</v>
      </c>
      <c r="Z903" s="402">
        <f t="shared" si="87"/>
        <v>0</v>
      </c>
      <c r="AA903" s="402">
        <v>0</v>
      </c>
      <c r="AB903" s="403">
        <f t="shared" si="88"/>
        <v>0</v>
      </c>
      <c r="AS903" s="14" t="s">
        <v>1137</v>
      </c>
      <c r="AU903" s="14" t="s">
        <v>163</v>
      </c>
      <c r="AV903" s="14" t="s">
        <v>78</v>
      </c>
      <c r="AZ903" s="14" t="s">
        <v>162</v>
      </c>
      <c r="BF903" s="404">
        <f t="shared" si="89"/>
        <v>0</v>
      </c>
      <c r="BG903" s="404">
        <f t="shared" si="90"/>
        <v>0</v>
      </c>
      <c r="BH903" s="404">
        <f t="shared" si="91"/>
        <v>0</v>
      </c>
      <c r="BI903" s="404">
        <f t="shared" si="92"/>
        <v>0</v>
      </c>
      <c r="BJ903" s="404">
        <f t="shared" si="93"/>
        <v>0</v>
      </c>
      <c r="BK903" s="14" t="s">
        <v>78</v>
      </c>
      <c r="BL903" s="404">
        <f t="shared" si="94"/>
        <v>0</v>
      </c>
      <c r="BM903" s="14" t="s">
        <v>1137</v>
      </c>
      <c r="BN903" s="14" t="s">
        <v>1490</v>
      </c>
    </row>
    <row r="904" spans="1:74" s="1" customFormat="1" ht="25.5" customHeight="1" x14ac:dyDescent="0.35">
      <c r="A904" s="173"/>
      <c r="B904" s="174"/>
      <c r="C904" s="245">
        <f>C903+1</f>
        <v>327</v>
      </c>
      <c r="D904" s="245" t="s">
        <v>163</v>
      </c>
      <c r="E904" s="246" t="s">
        <v>1503</v>
      </c>
      <c r="F904" s="460" t="s">
        <v>1504</v>
      </c>
      <c r="G904" s="460"/>
      <c r="H904" s="460"/>
      <c r="I904" s="460"/>
      <c r="J904" s="247" t="s">
        <v>1489</v>
      </c>
      <c r="K904" s="248">
        <v>70</v>
      </c>
      <c r="L904" s="461"/>
      <c r="M904" s="461"/>
      <c r="N904" s="462">
        <f t="shared" si="85"/>
        <v>0</v>
      </c>
      <c r="O904" s="462"/>
      <c r="P904" s="462"/>
      <c r="Q904" s="462"/>
      <c r="R904" s="312"/>
      <c r="S904" s="177"/>
      <c r="U904" s="401" t="s">
        <v>5</v>
      </c>
      <c r="V904" s="30" t="s">
        <v>37</v>
      </c>
      <c r="W904" s="402">
        <v>1</v>
      </c>
      <c r="X904" s="402">
        <f t="shared" si="86"/>
        <v>70</v>
      </c>
      <c r="Y904" s="402">
        <v>0</v>
      </c>
      <c r="Z904" s="402">
        <f t="shared" si="87"/>
        <v>0</v>
      </c>
      <c r="AA904" s="402">
        <v>0</v>
      </c>
      <c r="AB904" s="403">
        <f t="shared" si="88"/>
        <v>0</v>
      </c>
      <c r="AS904" s="14" t="s">
        <v>1137</v>
      </c>
      <c r="AU904" s="14" t="s">
        <v>163</v>
      </c>
      <c r="AV904" s="14" t="s">
        <v>78</v>
      </c>
      <c r="AZ904" s="14" t="s">
        <v>162</v>
      </c>
      <c r="BF904" s="404">
        <f t="shared" si="89"/>
        <v>0</v>
      </c>
      <c r="BG904" s="404">
        <f t="shared" si="90"/>
        <v>0</v>
      </c>
      <c r="BH904" s="404">
        <f t="shared" si="91"/>
        <v>0</v>
      </c>
      <c r="BI904" s="404">
        <f t="shared" si="92"/>
        <v>0</v>
      </c>
      <c r="BJ904" s="404">
        <f t="shared" si="93"/>
        <v>0</v>
      </c>
      <c r="BK904" s="14" t="s">
        <v>78</v>
      </c>
      <c r="BL904" s="404">
        <f t="shared" si="94"/>
        <v>0</v>
      </c>
      <c r="BM904" s="14" t="s">
        <v>1137</v>
      </c>
      <c r="BN904" s="14" t="s">
        <v>1490</v>
      </c>
    </row>
    <row r="905" spans="1:74" s="1" customFormat="1" ht="25.5" customHeight="1" x14ac:dyDescent="0.35">
      <c r="A905" s="173"/>
      <c r="B905" s="174"/>
      <c r="C905" s="245">
        <f>C904+1</f>
        <v>328</v>
      </c>
      <c r="D905" s="245" t="s">
        <v>163</v>
      </c>
      <c r="E905" s="246" t="s">
        <v>1505</v>
      </c>
      <c r="F905" s="460" t="s">
        <v>1506</v>
      </c>
      <c r="G905" s="460"/>
      <c r="H905" s="460"/>
      <c r="I905" s="460"/>
      <c r="J905" s="247" t="s">
        <v>1489</v>
      </c>
      <c r="K905" s="248">
        <v>50</v>
      </c>
      <c r="L905" s="461"/>
      <c r="M905" s="461"/>
      <c r="N905" s="462">
        <f t="shared" si="85"/>
        <v>0</v>
      </c>
      <c r="O905" s="462"/>
      <c r="P905" s="462"/>
      <c r="Q905" s="462"/>
      <c r="R905" s="312"/>
      <c r="S905" s="177"/>
      <c r="U905" s="401" t="s">
        <v>5</v>
      </c>
      <c r="V905" s="30" t="s">
        <v>37</v>
      </c>
      <c r="W905" s="402">
        <v>1</v>
      </c>
      <c r="X905" s="402">
        <f t="shared" si="86"/>
        <v>50</v>
      </c>
      <c r="Y905" s="402">
        <v>0</v>
      </c>
      <c r="Z905" s="402">
        <f t="shared" si="87"/>
        <v>0</v>
      </c>
      <c r="AA905" s="402">
        <v>0</v>
      </c>
      <c r="AB905" s="403">
        <f t="shared" si="88"/>
        <v>0</v>
      </c>
      <c r="AS905" s="14" t="s">
        <v>1137</v>
      </c>
      <c r="AU905" s="14" t="s">
        <v>163</v>
      </c>
      <c r="AV905" s="14" t="s">
        <v>78</v>
      </c>
      <c r="AZ905" s="14" t="s">
        <v>162</v>
      </c>
      <c r="BF905" s="404">
        <f t="shared" si="89"/>
        <v>0</v>
      </c>
      <c r="BG905" s="404">
        <f t="shared" si="90"/>
        <v>0</v>
      </c>
      <c r="BH905" s="404">
        <f t="shared" si="91"/>
        <v>0</v>
      </c>
      <c r="BI905" s="404">
        <f t="shared" si="92"/>
        <v>0</v>
      </c>
      <c r="BJ905" s="404">
        <f t="shared" si="93"/>
        <v>0</v>
      </c>
      <c r="BK905" s="14" t="s">
        <v>78</v>
      </c>
      <c r="BL905" s="404">
        <f t="shared" si="94"/>
        <v>0</v>
      </c>
      <c r="BM905" s="14" t="s">
        <v>1137</v>
      </c>
      <c r="BN905" s="14" t="s">
        <v>1490</v>
      </c>
    </row>
    <row r="906" spans="1:74" s="173" customFormat="1" ht="7" customHeight="1" x14ac:dyDescent="0.35">
      <c r="B906" s="199"/>
      <c r="C906" s="200"/>
      <c r="D906" s="200"/>
      <c r="E906" s="200"/>
      <c r="F906" s="200"/>
      <c r="G906" s="200"/>
      <c r="H906" s="200"/>
      <c r="I906" s="200"/>
      <c r="J906" s="200"/>
      <c r="K906" s="200"/>
      <c r="L906" s="200"/>
      <c r="M906" s="200"/>
      <c r="N906" s="200"/>
      <c r="O906" s="200"/>
      <c r="P906" s="200"/>
      <c r="Q906" s="200"/>
      <c r="R906" s="200"/>
      <c r="S906" s="201"/>
    </row>
    <row r="907" spans="1:74" x14ac:dyDescent="0.35">
      <c r="A907" s="319"/>
      <c r="B907" s="319"/>
      <c r="C907" s="319"/>
      <c r="D907" s="319"/>
      <c r="E907" s="319"/>
      <c r="F907" s="319"/>
      <c r="G907" s="319"/>
      <c r="H907" s="319"/>
      <c r="I907" s="319"/>
      <c r="J907" s="319"/>
      <c r="K907" s="319"/>
      <c r="N907" s="302"/>
      <c r="O907" s="302"/>
      <c r="P907" s="302"/>
      <c r="Q907" s="302"/>
      <c r="R907" s="302"/>
      <c r="S907" s="302"/>
      <c r="T907" s="302"/>
      <c r="U907" s="302"/>
      <c r="V907" s="302"/>
      <c r="W907" s="302"/>
      <c r="X907" s="302"/>
      <c r="Y907" s="302"/>
      <c r="Z907" s="302"/>
      <c r="AA907" s="302"/>
      <c r="AB907" s="302"/>
      <c r="AC907" s="302"/>
      <c r="AD907" s="302"/>
      <c r="AE907" s="302"/>
      <c r="AF907" s="302"/>
      <c r="AG907" s="302"/>
      <c r="AH907" s="302"/>
      <c r="AI907" s="302"/>
      <c r="AJ907" s="302"/>
      <c r="AK907" s="302"/>
      <c r="AL907" s="302"/>
      <c r="AM907" s="302"/>
      <c r="AN907" s="302"/>
      <c r="AO907" s="302"/>
      <c r="AP907" s="302"/>
      <c r="AQ907" s="302"/>
      <c r="AR907" s="302"/>
      <c r="AS907" s="302"/>
      <c r="AT907" s="302"/>
      <c r="AU907" s="302"/>
      <c r="AV907" s="302"/>
      <c r="AW907" s="302"/>
      <c r="AX907" s="302"/>
      <c r="AY907" s="302"/>
      <c r="AZ907" s="302"/>
      <c r="BA907" s="302"/>
      <c r="BB907" s="302"/>
      <c r="BC907" s="302"/>
      <c r="BD907" s="302"/>
      <c r="BE907" s="302"/>
      <c r="BF907" s="302"/>
      <c r="BG907" s="302"/>
      <c r="BH907" s="302"/>
      <c r="BI907" s="302"/>
      <c r="BJ907" s="302"/>
      <c r="BK907" s="302"/>
      <c r="BL907" s="302"/>
      <c r="BM907" s="302"/>
      <c r="BN907" s="302"/>
      <c r="BO907" s="302"/>
      <c r="BP907" s="302"/>
      <c r="BQ907" s="302"/>
      <c r="BR907" s="302"/>
      <c r="BS907" s="302"/>
      <c r="BT907" s="302"/>
      <c r="BU907" s="302"/>
      <c r="BV907" s="302"/>
    </row>
    <row r="908" spans="1:74" x14ac:dyDescent="0.35">
      <c r="A908" s="319"/>
      <c r="B908" s="319"/>
      <c r="C908" s="319"/>
      <c r="D908" s="319"/>
      <c r="E908" s="319"/>
      <c r="F908" s="319"/>
      <c r="G908" s="319"/>
      <c r="H908" s="319"/>
      <c r="I908" s="319"/>
      <c r="J908" s="319"/>
      <c r="K908" s="319"/>
      <c r="N908" s="302"/>
      <c r="O908" s="302"/>
      <c r="P908" s="302"/>
      <c r="Q908" s="302"/>
      <c r="R908" s="302"/>
      <c r="S908" s="302"/>
      <c r="T908" s="302"/>
      <c r="U908" s="302"/>
      <c r="V908" s="302"/>
      <c r="W908" s="302"/>
      <c r="X908" s="302"/>
      <c r="Y908" s="302"/>
      <c r="Z908" s="302"/>
      <c r="AA908" s="302"/>
      <c r="AB908" s="302"/>
      <c r="AC908" s="302"/>
      <c r="AD908" s="302"/>
      <c r="AE908" s="302"/>
      <c r="AF908" s="302"/>
      <c r="AG908" s="302"/>
      <c r="AH908" s="302"/>
      <c r="AI908" s="302"/>
      <c r="AJ908" s="302"/>
      <c r="AK908" s="302"/>
      <c r="AL908" s="302"/>
      <c r="AM908" s="302"/>
      <c r="AN908" s="302"/>
      <c r="AO908" s="302"/>
      <c r="AP908" s="302"/>
      <c r="AQ908" s="302"/>
      <c r="AR908" s="302"/>
      <c r="AS908" s="302"/>
      <c r="AT908" s="302"/>
      <c r="AU908" s="302"/>
      <c r="AV908" s="302"/>
      <c r="AW908" s="302"/>
      <c r="AX908" s="302"/>
      <c r="AY908" s="302"/>
      <c r="AZ908" s="302"/>
      <c r="BA908" s="302"/>
      <c r="BB908" s="302"/>
      <c r="BC908" s="302"/>
      <c r="BD908" s="302"/>
      <c r="BE908" s="302"/>
      <c r="BF908" s="302"/>
      <c r="BG908" s="302"/>
      <c r="BH908" s="302"/>
      <c r="BI908" s="302"/>
      <c r="BJ908" s="302"/>
      <c r="BK908" s="302"/>
      <c r="BL908" s="302"/>
      <c r="BM908" s="302"/>
      <c r="BN908" s="302"/>
      <c r="BO908" s="302"/>
      <c r="BP908" s="302"/>
      <c r="BQ908" s="302"/>
      <c r="BR908" s="302"/>
      <c r="BS908" s="302"/>
      <c r="BT908" s="302"/>
      <c r="BU908" s="302"/>
      <c r="BV908" s="302"/>
    </row>
    <row r="909" spans="1:74" x14ac:dyDescent="0.35">
      <c r="A909" s="319"/>
      <c r="B909" s="319"/>
      <c r="C909" s="319"/>
      <c r="D909" s="319"/>
      <c r="E909" s="319"/>
      <c r="F909" s="319"/>
      <c r="G909" s="319"/>
      <c r="H909" s="319"/>
      <c r="I909" s="319"/>
      <c r="J909" s="319"/>
      <c r="K909" s="319"/>
      <c r="N909" s="302"/>
      <c r="O909" s="302"/>
      <c r="P909" s="302"/>
      <c r="Q909" s="302"/>
      <c r="R909" s="302"/>
      <c r="S909" s="302"/>
      <c r="T909" s="302"/>
      <c r="U909" s="302"/>
      <c r="V909" s="302"/>
      <c r="W909" s="302"/>
      <c r="X909" s="302"/>
      <c r="Y909" s="302"/>
      <c r="Z909" s="302"/>
      <c r="AA909" s="302"/>
      <c r="AB909" s="302"/>
      <c r="AC909" s="302"/>
      <c r="AD909" s="302"/>
      <c r="AE909" s="302"/>
      <c r="AF909" s="302"/>
      <c r="AG909" s="302"/>
      <c r="AH909" s="302"/>
      <c r="AI909" s="302"/>
      <c r="AJ909" s="302"/>
      <c r="AK909" s="302"/>
      <c r="AL909" s="302"/>
      <c r="AM909" s="302"/>
      <c r="AN909" s="302"/>
      <c r="AO909" s="302"/>
      <c r="AP909" s="302"/>
      <c r="AQ909" s="302"/>
      <c r="AR909" s="302"/>
      <c r="AS909" s="302"/>
      <c r="AT909" s="302"/>
      <c r="AU909" s="302"/>
      <c r="AV909" s="302"/>
      <c r="AW909" s="302"/>
      <c r="AX909" s="302"/>
      <c r="AY909" s="302"/>
      <c r="AZ909" s="302"/>
      <c r="BA909" s="302"/>
      <c r="BB909" s="302"/>
      <c r="BC909" s="302"/>
      <c r="BD909" s="302"/>
      <c r="BE909" s="302"/>
      <c r="BF909" s="302"/>
      <c r="BG909" s="302"/>
      <c r="BH909" s="302"/>
      <c r="BI909" s="302"/>
      <c r="BJ909" s="302"/>
      <c r="BK909" s="302"/>
      <c r="BL909" s="302"/>
      <c r="BM909" s="302"/>
      <c r="BN909" s="302"/>
      <c r="BO909" s="302"/>
      <c r="BP909" s="302"/>
      <c r="BQ909" s="302"/>
      <c r="BR909" s="302"/>
      <c r="BS909" s="302"/>
      <c r="BT909" s="302"/>
      <c r="BU909" s="302"/>
      <c r="BV909" s="302"/>
    </row>
    <row r="910" spans="1:74" x14ac:dyDescent="0.35">
      <c r="A910" s="319"/>
      <c r="B910" s="319"/>
      <c r="C910" s="319"/>
      <c r="D910" s="319"/>
      <c r="E910" s="319"/>
      <c r="F910" s="319"/>
      <c r="G910" s="319"/>
      <c r="H910" s="319"/>
      <c r="I910" s="319"/>
      <c r="J910" s="319"/>
      <c r="K910" s="319"/>
      <c r="N910" s="302"/>
      <c r="O910" s="302"/>
      <c r="P910" s="302"/>
      <c r="Q910" s="302"/>
      <c r="R910" s="302"/>
      <c r="S910" s="302"/>
      <c r="T910" s="302"/>
      <c r="U910" s="302"/>
      <c r="V910" s="302"/>
      <c r="W910" s="302"/>
      <c r="X910" s="302"/>
      <c r="Y910" s="302"/>
      <c r="Z910" s="302"/>
      <c r="AA910" s="302"/>
      <c r="AB910" s="302"/>
      <c r="AC910" s="302"/>
      <c r="AD910" s="302"/>
      <c r="AE910" s="302"/>
      <c r="AF910" s="302"/>
      <c r="AG910" s="302"/>
      <c r="AH910" s="302"/>
      <c r="AI910" s="302"/>
      <c r="AJ910" s="302"/>
      <c r="AK910" s="302"/>
      <c r="AL910" s="302"/>
      <c r="AM910" s="302"/>
      <c r="AN910" s="302"/>
      <c r="AO910" s="302"/>
      <c r="AP910" s="302"/>
      <c r="AQ910" s="302"/>
      <c r="AR910" s="302"/>
      <c r="AS910" s="302"/>
      <c r="AT910" s="302"/>
      <c r="AU910" s="302"/>
      <c r="AV910" s="302"/>
      <c r="AW910" s="302"/>
      <c r="AX910" s="302"/>
      <c r="AY910" s="302"/>
      <c r="AZ910" s="302"/>
      <c r="BA910" s="302"/>
      <c r="BB910" s="302"/>
      <c r="BC910" s="302"/>
      <c r="BD910" s="302"/>
      <c r="BE910" s="302"/>
      <c r="BF910" s="302"/>
      <c r="BG910" s="302"/>
      <c r="BH910" s="302"/>
      <c r="BI910" s="302"/>
      <c r="BJ910" s="302"/>
      <c r="BK910" s="302"/>
      <c r="BL910" s="302"/>
      <c r="BM910" s="302"/>
      <c r="BN910" s="302"/>
      <c r="BO910" s="302"/>
      <c r="BP910" s="302"/>
      <c r="BQ910" s="302"/>
      <c r="BR910" s="302"/>
      <c r="BS910" s="302"/>
      <c r="BT910" s="302"/>
      <c r="BU910" s="302"/>
      <c r="BV910" s="302"/>
    </row>
    <row r="911" spans="1:74" x14ac:dyDescent="0.35">
      <c r="A911" s="319"/>
      <c r="B911" s="319"/>
      <c r="C911" s="319"/>
      <c r="D911" s="319"/>
      <c r="E911" s="319"/>
      <c r="F911" s="319"/>
      <c r="G911" s="319"/>
      <c r="H911" s="319"/>
      <c r="I911" s="319"/>
      <c r="J911" s="319"/>
      <c r="K911" s="319"/>
    </row>
    <row r="912" spans="1:74" x14ac:dyDescent="0.35">
      <c r="A912" s="319"/>
      <c r="B912" s="319"/>
      <c r="C912" s="319"/>
      <c r="D912" s="319"/>
      <c r="E912" s="319"/>
      <c r="F912" s="319"/>
      <c r="G912" s="319"/>
      <c r="H912" s="319"/>
      <c r="I912" s="319"/>
      <c r="J912" s="319"/>
      <c r="K912" s="319"/>
    </row>
    <row r="913" spans="1:11" x14ac:dyDescent="0.35">
      <c r="A913" s="319"/>
      <c r="B913" s="319"/>
      <c r="C913" s="319"/>
      <c r="D913" s="319"/>
      <c r="E913" s="319"/>
      <c r="F913" s="319"/>
      <c r="G913" s="319"/>
      <c r="H913" s="319"/>
      <c r="I913" s="319"/>
      <c r="J913" s="319"/>
      <c r="K913" s="319"/>
    </row>
  </sheetData>
  <sheetProtection algorithmName="SHA-512" hashValue="yFTBdBEoZc8DZVwLTwFzSunmZirlEBR8GXffRgKo/+Lewbmsfqulkoe/vd3dfS0LShx9O7+uYQd1TbQG0b38AA==" saltValue="lJky4xjFg/LJEltwKKXHSA==" spinCount="100000" sheet="1" objects="1" scenarios="1" selectLockedCells="1"/>
  <mergeCells count="1508">
    <mergeCell ref="N225:Q225"/>
    <mergeCell ref="F227:I227"/>
    <mergeCell ref="F228:I228"/>
    <mergeCell ref="F229:I229"/>
    <mergeCell ref="F230:I230"/>
    <mergeCell ref="F231:I231"/>
    <mergeCell ref="F232:I232"/>
    <mergeCell ref="L195:M195"/>
    <mergeCell ref="N195:Q195"/>
    <mergeCell ref="L184:M184"/>
    <mergeCell ref="N184:Q184"/>
    <mergeCell ref="F188:I188"/>
    <mergeCell ref="L188:M188"/>
    <mergeCell ref="N188:Q188"/>
    <mergeCell ref="N458:Q458"/>
    <mergeCell ref="F458:I458"/>
    <mergeCell ref="L458:M458"/>
    <mergeCell ref="F205:I205"/>
    <mergeCell ref="L205:M205"/>
    <mergeCell ref="N205:Q205"/>
    <mergeCell ref="F204:I204"/>
    <mergeCell ref="L204:M204"/>
    <mergeCell ref="N204:Q204"/>
    <mergeCell ref="F203:I203"/>
    <mergeCell ref="L203:M203"/>
    <mergeCell ref="N203:Q203"/>
    <mergeCell ref="F206:I206"/>
    <mergeCell ref="F207:I207"/>
    <mergeCell ref="F209:I209"/>
    <mergeCell ref="F210:I210"/>
    <mergeCell ref="F211:I211"/>
    <mergeCell ref="F226:I226"/>
    <mergeCell ref="F196:I196"/>
    <mergeCell ref="F197:I197"/>
    <mergeCell ref="F215:I215"/>
    <mergeCell ref="F214:I214"/>
    <mergeCell ref="F219:I219"/>
    <mergeCell ref="L219:M219"/>
    <mergeCell ref="N219:Q219"/>
    <mergeCell ref="F198:I198"/>
    <mergeCell ref="F201:I201"/>
    <mergeCell ref="F208:I208"/>
    <mergeCell ref="L208:M208"/>
    <mergeCell ref="N208:Q208"/>
    <mergeCell ref="L200:M200"/>
    <mergeCell ref="N200:Q200"/>
    <mergeCell ref="F181:I181"/>
    <mergeCell ref="F185:I185"/>
    <mergeCell ref="F186:I186"/>
    <mergeCell ref="F900:I900"/>
    <mergeCell ref="L900:M900"/>
    <mergeCell ref="N900:Q900"/>
    <mergeCell ref="F901:I901"/>
    <mergeCell ref="L901:M901"/>
    <mergeCell ref="N901:Q901"/>
    <mergeCell ref="F902:I902"/>
    <mergeCell ref="L902:M902"/>
    <mergeCell ref="N902:Q902"/>
    <mergeCell ref="F903:I903"/>
    <mergeCell ref="L903:M903"/>
    <mergeCell ref="N903:Q903"/>
    <mergeCell ref="F212:I212"/>
    <mergeCell ref="L212:M212"/>
    <mergeCell ref="N212:Q212"/>
    <mergeCell ref="F213:I213"/>
    <mergeCell ref="F194:I194"/>
    <mergeCell ref="F217:I217"/>
    <mergeCell ref="L217:M217"/>
    <mergeCell ref="N217:Q217"/>
    <mergeCell ref="F218:I218"/>
    <mergeCell ref="L218:M218"/>
    <mergeCell ref="N218:Q218"/>
    <mergeCell ref="F235:I235"/>
    <mergeCell ref="F236:I236"/>
    <mergeCell ref="F225:I225"/>
    <mergeCell ref="F222:I222"/>
    <mergeCell ref="L222:M222"/>
    <mergeCell ref="N222:Q222"/>
    <mergeCell ref="F223:I223"/>
    <mergeCell ref="F224:I224"/>
    <mergeCell ref="L225:M225"/>
    <mergeCell ref="F904:I904"/>
    <mergeCell ref="L904:M904"/>
    <mergeCell ref="N904:Q904"/>
    <mergeCell ref="F905:I905"/>
    <mergeCell ref="L905:M905"/>
    <mergeCell ref="N905:Q905"/>
    <mergeCell ref="R237:R238"/>
    <mergeCell ref="R225:R229"/>
    <mergeCell ref="R267:R268"/>
    <mergeCell ref="R400:R401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3:Q113"/>
    <mergeCell ref="N115:Q115"/>
    <mergeCell ref="N112:Q112"/>
    <mergeCell ref="N114:Q114"/>
    <mergeCell ref="L117:Q117"/>
    <mergeCell ref="C123:Q123"/>
    <mergeCell ref="F125:P125"/>
    <mergeCell ref="F126:P126"/>
    <mergeCell ref="M128:P128"/>
    <mergeCell ref="M130:Q130"/>
    <mergeCell ref="M131:Q131"/>
    <mergeCell ref="F133:I133"/>
    <mergeCell ref="L133:M133"/>
    <mergeCell ref="N133:Q133"/>
    <mergeCell ref="F137:I137"/>
    <mergeCell ref="L137:M137"/>
    <mergeCell ref="N137:Q137"/>
    <mergeCell ref="F138:I138"/>
    <mergeCell ref="F139:I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F145:I145"/>
    <mergeCell ref="F146:I146"/>
    <mergeCell ref="F147:I147"/>
    <mergeCell ref="F148:I148"/>
    <mergeCell ref="F149:I149"/>
    <mergeCell ref="L149:M149"/>
    <mergeCell ref="N149:Q149"/>
    <mergeCell ref="F150:I150"/>
    <mergeCell ref="L150:M150"/>
    <mergeCell ref="N150:Q150"/>
    <mergeCell ref="F151:I151"/>
    <mergeCell ref="F152:I152"/>
    <mergeCell ref="F153:I153"/>
    <mergeCell ref="F154:I154"/>
    <mergeCell ref="L154:M154"/>
    <mergeCell ref="N154:Q154"/>
    <mergeCell ref="F155:I155"/>
    <mergeCell ref="L155:M155"/>
    <mergeCell ref="N155:Q155"/>
    <mergeCell ref="F156:I156"/>
    <mergeCell ref="F157:I157"/>
    <mergeCell ref="F158:I158"/>
    <mergeCell ref="F159:I159"/>
    <mergeCell ref="F160:I160"/>
    <mergeCell ref="F161:I161"/>
    <mergeCell ref="L161:M161"/>
    <mergeCell ref="N161:Q161"/>
    <mergeCell ref="F162:I162"/>
    <mergeCell ref="F163:I163"/>
    <mergeCell ref="F164:I164"/>
    <mergeCell ref="F165:I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F172:I172"/>
    <mergeCell ref="F173:I173"/>
    <mergeCell ref="F174:I174"/>
    <mergeCell ref="F175:I175"/>
    <mergeCell ref="L176:M176"/>
    <mergeCell ref="N176:Q176"/>
    <mergeCell ref="F183:I183"/>
    <mergeCell ref="L183:M183"/>
    <mergeCell ref="N183:Q183"/>
    <mergeCell ref="F180:I180"/>
    <mergeCell ref="F179:I179"/>
    <mergeCell ref="F177:I177"/>
    <mergeCell ref="F182:I182"/>
    <mergeCell ref="F176:I176"/>
    <mergeCell ref="F199:I199"/>
    <mergeCell ref="L189:M189"/>
    <mergeCell ref="N189:Q189"/>
    <mergeCell ref="F233:I233"/>
    <mergeCell ref="L233:M233"/>
    <mergeCell ref="N233:Q233"/>
    <mergeCell ref="F234:I234"/>
    <mergeCell ref="F187:I187"/>
    <mergeCell ref="F190:I190"/>
    <mergeCell ref="F191:I191"/>
    <mergeCell ref="F192:I192"/>
    <mergeCell ref="F193:I193"/>
    <mergeCell ref="N199:Q199"/>
    <mergeCell ref="L199:M199"/>
    <mergeCell ref="F221:I221"/>
    <mergeCell ref="F220:I220"/>
    <mergeCell ref="F216:I216"/>
    <mergeCell ref="F195:I195"/>
    <mergeCell ref="F189:I189"/>
    <mergeCell ref="F178:I178"/>
    <mergeCell ref="F184:I184"/>
    <mergeCell ref="F200:I200"/>
    <mergeCell ref="F237:I237"/>
    <mergeCell ref="F238:I238"/>
    <mergeCell ref="F239:I239"/>
    <mergeCell ref="F240:I240"/>
    <mergeCell ref="L240:M240"/>
    <mergeCell ref="N240:Q240"/>
    <mergeCell ref="F241:I241"/>
    <mergeCell ref="L241:M241"/>
    <mergeCell ref="N241:Q241"/>
    <mergeCell ref="F242:I242"/>
    <mergeCell ref="F243:I243"/>
    <mergeCell ref="F244:I244"/>
    <mergeCell ref="F245:I245"/>
    <mergeCell ref="L245:M245"/>
    <mergeCell ref="N245:Q245"/>
    <mergeCell ref="F246:I246"/>
    <mergeCell ref="F247:I247"/>
    <mergeCell ref="F248:I248"/>
    <mergeCell ref="F249:I249"/>
    <mergeCell ref="F250:I250"/>
    <mergeCell ref="F251:I251"/>
    <mergeCell ref="F252:I252"/>
    <mergeCell ref="L252:M252"/>
    <mergeCell ref="N252:Q252"/>
    <mergeCell ref="F253:I253"/>
    <mergeCell ref="F254:I254"/>
    <mergeCell ref="F255:I255"/>
    <mergeCell ref="F256:I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0:I260"/>
    <mergeCell ref="F261:I261"/>
    <mergeCell ref="F262:I262"/>
    <mergeCell ref="F263:I263"/>
    <mergeCell ref="L263:M263"/>
    <mergeCell ref="N263:Q263"/>
    <mergeCell ref="F264:I264"/>
    <mergeCell ref="F265:I265"/>
    <mergeCell ref="F267:I267"/>
    <mergeCell ref="L267:M267"/>
    <mergeCell ref="N267:Q267"/>
    <mergeCell ref="F268:I268"/>
    <mergeCell ref="F269:I269"/>
    <mergeCell ref="F270:I270"/>
    <mergeCell ref="F271:I271"/>
    <mergeCell ref="F272:I272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73:I273"/>
    <mergeCell ref="L273:M273"/>
    <mergeCell ref="N273:Q273"/>
    <mergeCell ref="F274:I274"/>
    <mergeCell ref="F275:I275"/>
    <mergeCell ref="F276:I276"/>
    <mergeCell ref="L276:M276"/>
    <mergeCell ref="N276:Q276"/>
    <mergeCell ref="F280:I280"/>
    <mergeCell ref="L280:M280"/>
    <mergeCell ref="N280:Q280"/>
    <mergeCell ref="F281:I281"/>
    <mergeCell ref="F282:I282"/>
    <mergeCell ref="F283:I283"/>
    <mergeCell ref="L283:M283"/>
    <mergeCell ref="N283:Q283"/>
    <mergeCell ref="F284:I284"/>
    <mergeCell ref="F285:I285"/>
    <mergeCell ref="F286:I286"/>
    <mergeCell ref="F287:I287"/>
    <mergeCell ref="L287:M287"/>
    <mergeCell ref="N287:Q287"/>
    <mergeCell ref="F288:I288"/>
    <mergeCell ref="F289:I289"/>
    <mergeCell ref="F290:I290"/>
    <mergeCell ref="L290:M290"/>
    <mergeCell ref="N290:Q290"/>
    <mergeCell ref="F291:I291"/>
    <mergeCell ref="F292:I292"/>
    <mergeCell ref="F293:I293"/>
    <mergeCell ref="L293:M293"/>
    <mergeCell ref="N293:Q293"/>
    <mergeCell ref="F294:I294"/>
    <mergeCell ref="L294:M294"/>
    <mergeCell ref="N294:Q294"/>
    <mergeCell ref="F295:I295"/>
    <mergeCell ref="F296:I296"/>
    <mergeCell ref="F297:I297"/>
    <mergeCell ref="F298:I298"/>
    <mergeCell ref="L298:M298"/>
    <mergeCell ref="N298:Q298"/>
    <mergeCell ref="F299:I299"/>
    <mergeCell ref="L299:M299"/>
    <mergeCell ref="N299:Q299"/>
    <mergeCell ref="F300:I300"/>
    <mergeCell ref="L300:M300"/>
    <mergeCell ref="N300:Q300"/>
    <mergeCell ref="F301:I301"/>
    <mergeCell ref="F302:I302"/>
    <mergeCell ref="F303:I303"/>
    <mergeCell ref="F304:I304"/>
    <mergeCell ref="L304:M304"/>
    <mergeCell ref="N304:Q304"/>
    <mergeCell ref="F305:I305"/>
    <mergeCell ref="F306:I306"/>
    <mergeCell ref="F307:I307"/>
    <mergeCell ref="F308:I308"/>
    <mergeCell ref="L308:M308"/>
    <mergeCell ref="N308:Q308"/>
    <mergeCell ref="F309:I309"/>
    <mergeCell ref="L309:M309"/>
    <mergeCell ref="N309:Q309"/>
    <mergeCell ref="F310:I310"/>
    <mergeCell ref="F311:I311"/>
    <mergeCell ref="F312:I312"/>
    <mergeCell ref="L312:M312"/>
    <mergeCell ref="N312:Q312"/>
    <mergeCell ref="F313:I313"/>
    <mergeCell ref="L313:M313"/>
    <mergeCell ref="N313:Q313"/>
    <mergeCell ref="F314:I314"/>
    <mergeCell ref="F315:I315"/>
    <mergeCell ref="F316:I316"/>
    <mergeCell ref="L316:M316"/>
    <mergeCell ref="N316:Q316"/>
    <mergeCell ref="F318:I318"/>
    <mergeCell ref="L318:M318"/>
    <mergeCell ref="N318:Q318"/>
    <mergeCell ref="F319:I319"/>
    <mergeCell ref="F320:I320"/>
    <mergeCell ref="F321:I321"/>
    <mergeCell ref="F322:I322"/>
    <mergeCell ref="F323:I323"/>
    <mergeCell ref="F324:I324"/>
    <mergeCell ref="L324:M324"/>
    <mergeCell ref="N324:Q324"/>
    <mergeCell ref="F325:I325"/>
    <mergeCell ref="F326:I326"/>
    <mergeCell ref="F327:I327"/>
    <mergeCell ref="F328:I328"/>
    <mergeCell ref="F329:I329"/>
    <mergeCell ref="F330:I330"/>
    <mergeCell ref="F331:I331"/>
    <mergeCell ref="L331:M331"/>
    <mergeCell ref="N331:Q331"/>
    <mergeCell ref="F332:I332"/>
    <mergeCell ref="F333:I333"/>
    <mergeCell ref="F334:I334"/>
    <mergeCell ref="F335:I335"/>
    <mergeCell ref="F336:I336"/>
    <mergeCell ref="F337:I337"/>
    <mergeCell ref="L337:M337"/>
    <mergeCell ref="N337:Q337"/>
    <mergeCell ref="F338:I338"/>
    <mergeCell ref="L338:M338"/>
    <mergeCell ref="N338:Q338"/>
    <mergeCell ref="F339:I339"/>
    <mergeCell ref="F340:I340"/>
    <mergeCell ref="F341:I341"/>
    <mergeCell ref="L349:M349"/>
    <mergeCell ref="N349:Q349"/>
    <mergeCell ref="F351:I351"/>
    <mergeCell ref="L351:M351"/>
    <mergeCell ref="N351:Q351"/>
    <mergeCell ref="F342:I342"/>
    <mergeCell ref="L342:M342"/>
    <mergeCell ref="N342:Q342"/>
    <mergeCell ref="F343:I343"/>
    <mergeCell ref="L343:M343"/>
    <mergeCell ref="N343:Q343"/>
    <mergeCell ref="F344:I344"/>
    <mergeCell ref="F345:I345"/>
    <mergeCell ref="F346:I346"/>
    <mergeCell ref="F347:I347"/>
    <mergeCell ref="L347:M347"/>
    <mergeCell ref="N347:Q347"/>
    <mergeCell ref="F348:I348"/>
    <mergeCell ref="F352:I352"/>
    <mergeCell ref="L352:M352"/>
    <mergeCell ref="N352:Q352"/>
    <mergeCell ref="F353:I353"/>
    <mergeCell ref="F354:I354"/>
    <mergeCell ref="F355:I355"/>
    <mergeCell ref="L355:M355"/>
    <mergeCell ref="N355:Q355"/>
    <mergeCell ref="F356:I356"/>
    <mergeCell ref="F357:I357"/>
    <mergeCell ref="F358:I358"/>
    <mergeCell ref="L358:M358"/>
    <mergeCell ref="N358:Q358"/>
    <mergeCell ref="F359:I359"/>
    <mergeCell ref="L359:M359"/>
    <mergeCell ref="N359:Q359"/>
    <mergeCell ref="F360:I360"/>
    <mergeCell ref="L360:M360"/>
    <mergeCell ref="N360:Q360"/>
    <mergeCell ref="F361:I361"/>
    <mergeCell ref="L361:M361"/>
    <mergeCell ref="N361:Q361"/>
    <mergeCell ref="F362:I362"/>
    <mergeCell ref="L362:M362"/>
    <mergeCell ref="N362:Q362"/>
    <mergeCell ref="F363:I363"/>
    <mergeCell ref="F364:I364"/>
    <mergeCell ref="F365:I365"/>
    <mergeCell ref="L365:M365"/>
    <mergeCell ref="N365:Q365"/>
    <mergeCell ref="F366:I366"/>
    <mergeCell ref="L366:M366"/>
    <mergeCell ref="N366:Q366"/>
    <mergeCell ref="F367:I367"/>
    <mergeCell ref="L367:M367"/>
    <mergeCell ref="N367:Q367"/>
    <mergeCell ref="F368:I368"/>
    <mergeCell ref="F369:I369"/>
    <mergeCell ref="F370:I370"/>
    <mergeCell ref="F371:I371"/>
    <mergeCell ref="L371:M371"/>
    <mergeCell ref="N371:Q371"/>
    <mergeCell ref="F372:I372"/>
    <mergeCell ref="L372:M372"/>
    <mergeCell ref="N372:Q372"/>
    <mergeCell ref="F373:I373"/>
    <mergeCell ref="F374:I374"/>
    <mergeCell ref="F375:I375"/>
    <mergeCell ref="L375:M375"/>
    <mergeCell ref="N375:Q375"/>
    <mergeCell ref="F376:I376"/>
    <mergeCell ref="F377:I377"/>
    <mergeCell ref="F378:I378"/>
    <mergeCell ref="F379:I379"/>
    <mergeCell ref="F380:I380"/>
    <mergeCell ref="F381:I381"/>
    <mergeCell ref="L381:M381"/>
    <mergeCell ref="N381:Q381"/>
    <mergeCell ref="F382:I382"/>
    <mergeCell ref="L382:M382"/>
    <mergeCell ref="N382:Q382"/>
    <mergeCell ref="F383:I383"/>
    <mergeCell ref="L383:M383"/>
    <mergeCell ref="N383:Q383"/>
    <mergeCell ref="F384:I384"/>
    <mergeCell ref="L384:M384"/>
    <mergeCell ref="N384:Q384"/>
    <mergeCell ref="F385:I385"/>
    <mergeCell ref="F386:I386"/>
    <mergeCell ref="F387:I387"/>
    <mergeCell ref="F388:I388"/>
    <mergeCell ref="F389:I389"/>
    <mergeCell ref="F390:I390"/>
    <mergeCell ref="L390:M390"/>
    <mergeCell ref="N390:Q390"/>
    <mergeCell ref="F391:I391"/>
    <mergeCell ref="F392:I392"/>
    <mergeCell ref="F393:I393"/>
    <mergeCell ref="L393:M393"/>
    <mergeCell ref="N393:Q393"/>
    <mergeCell ref="F394:I394"/>
    <mergeCell ref="F395:I395"/>
    <mergeCell ref="F396:I396"/>
    <mergeCell ref="L396:M396"/>
    <mergeCell ref="N396:Q396"/>
    <mergeCell ref="F397:I397"/>
    <mergeCell ref="F398:I398"/>
    <mergeCell ref="F399:I399"/>
    <mergeCell ref="F400:I400"/>
    <mergeCell ref="L400:M400"/>
    <mergeCell ref="N400:Q400"/>
    <mergeCell ref="F401:I401"/>
    <mergeCell ref="F402:I402"/>
    <mergeCell ref="F403:I403"/>
    <mergeCell ref="F404:I404"/>
    <mergeCell ref="F405:I405"/>
    <mergeCell ref="F406:I406"/>
    <mergeCell ref="F408:I408"/>
    <mergeCell ref="L408:M408"/>
    <mergeCell ref="N408:Q408"/>
    <mergeCell ref="F409:I409"/>
    <mergeCell ref="L409:M409"/>
    <mergeCell ref="N409:Q409"/>
    <mergeCell ref="F410:I410"/>
    <mergeCell ref="L410:M410"/>
    <mergeCell ref="N410:Q410"/>
    <mergeCell ref="F411:I411"/>
    <mergeCell ref="L411:M411"/>
    <mergeCell ref="N411:Q411"/>
    <mergeCell ref="F412:I412"/>
    <mergeCell ref="L412:M412"/>
    <mergeCell ref="N412:Q412"/>
    <mergeCell ref="F413:I413"/>
    <mergeCell ref="L413:M413"/>
    <mergeCell ref="N413:Q413"/>
    <mergeCell ref="F414:I414"/>
    <mergeCell ref="L414:M414"/>
    <mergeCell ref="N414:Q414"/>
    <mergeCell ref="F415:I415"/>
    <mergeCell ref="L415:M415"/>
    <mergeCell ref="N415:Q415"/>
    <mergeCell ref="F416:I416"/>
    <mergeCell ref="L416:M416"/>
    <mergeCell ref="N416:Q416"/>
    <mergeCell ref="F417:I417"/>
    <mergeCell ref="L417:M417"/>
    <mergeCell ref="N417:Q417"/>
    <mergeCell ref="F418:I418"/>
    <mergeCell ref="L418:M418"/>
    <mergeCell ref="N418:Q418"/>
    <mergeCell ref="F419:I419"/>
    <mergeCell ref="F420:I420"/>
    <mergeCell ref="F421:I421"/>
    <mergeCell ref="F422:I422"/>
    <mergeCell ref="F423:I423"/>
    <mergeCell ref="F424:I424"/>
    <mergeCell ref="F425:I425"/>
    <mergeCell ref="L425:M425"/>
    <mergeCell ref="N425:Q425"/>
    <mergeCell ref="F426:I426"/>
    <mergeCell ref="F427:I427"/>
    <mergeCell ref="F428:I428"/>
    <mergeCell ref="F429:I429"/>
    <mergeCell ref="L429:M429"/>
    <mergeCell ref="N429:Q429"/>
    <mergeCell ref="F430:I430"/>
    <mergeCell ref="F431:I431"/>
    <mergeCell ref="F432:I432"/>
    <mergeCell ref="F433:I433"/>
    <mergeCell ref="L433:M433"/>
    <mergeCell ref="N433:Q433"/>
    <mergeCell ref="F434:I434"/>
    <mergeCell ref="F435:I435"/>
    <mergeCell ref="F436:I436"/>
    <mergeCell ref="F437:I437"/>
    <mergeCell ref="L437:M437"/>
    <mergeCell ref="N437:Q437"/>
    <mergeCell ref="F438:I438"/>
    <mergeCell ref="F439:I439"/>
    <mergeCell ref="F440:I440"/>
    <mergeCell ref="F441:I441"/>
    <mergeCell ref="F442:I442"/>
    <mergeCell ref="F443:I443"/>
    <mergeCell ref="L443:M443"/>
    <mergeCell ref="N443:Q443"/>
    <mergeCell ref="F444:I444"/>
    <mergeCell ref="F445:I445"/>
    <mergeCell ref="F446:I446"/>
    <mergeCell ref="L446:M446"/>
    <mergeCell ref="N446:Q446"/>
    <mergeCell ref="F447:I447"/>
    <mergeCell ref="F448:I448"/>
    <mergeCell ref="F449:I449"/>
    <mergeCell ref="F450:I450"/>
    <mergeCell ref="F451:I451"/>
    <mergeCell ref="F453:I453"/>
    <mergeCell ref="L453:M453"/>
    <mergeCell ref="N453:Q453"/>
    <mergeCell ref="F454:I454"/>
    <mergeCell ref="L454:M454"/>
    <mergeCell ref="N454:Q454"/>
    <mergeCell ref="F455:I455"/>
    <mergeCell ref="L455:M455"/>
    <mergeCell ref="N455:Q455"/>
    <mergeCell ref="F456:I456"/>
    <mergeCell ref="L456:M456"/>
    <mergeCell ref="N456:Q456"/>
    <mergeCell ref="F459:I459"/>
    <mergeCell ref="L459:M459"/>
    <mergeCell ref="N459:Q459"/>
    <mergeCell ref="F462:I462"/>
    <mergeCell ref="L462:M462"/>
    <mergeCell ref="N462:Q462"/>
    <mergeCell ref="F463:I463"/>
    <mergeCell ref="F464:I464"/>
    <mergeCell ref="F465:I465"/>
    <mergeCell ref="F466:I466"/>
    <mergeCell ref="L466:M466"/>
    <mergeCell ref="N466:Q466"/>
    <mergeCell ref="F467:I467"/>
    <mergeCell ref="L467:M467"/>
    <mergeCell ref="N467:Q467"/>
    <mergeCell ref="F468:I468"/>
    <mergeCell ref="F469:I469"/>
    <mergeCell ref="F470:I470"/>
    <mergeCell ref="F471:I471"/>
    <mergeCell ref="F472:I472"/>
    <mergeCell ref="F473:I473"/>
    <mergeCell ref="L473:M473"/>
    <mergeCell ref="N473:Q473"/>
    <mergeCell ref="F474:I474"/>
    <mergeCell ref="F475:I475"/>
    <mergeCell ref="F476:I476"/>
    <mergeCell ref="F477:I477"/>
    <mergeCell ref="F478:I478"/>
    <mergeCell ref="F479:I479"/>
    <mergeCell ref="L479:M479"/>
    <mergeCell ref="N479:Q479"/>
    <mergeCell ref="F480:I480"/>
    <mergeCell ref="F481:I481"/>
    <mergeCell ref="F482:I482"/>
    <mergeCell ref="L482:M482"/>
    <mergeCell ref="N482:Q482"/>
    <mergeCell ref="F483:I483"/>
    <mergeCell ref="L483:M483"/>
    <mergeCell ref="N483:Q483"/>
    <mergeCell ref="F484:I484"/>
    <mergeCell ref="L484:M484"/>
    <mergeCell ref="N484:Q484"/>
    <mergeCell ref="F486:I486"/>
    <mergeCell ref="L486:M486"/>
    <mergeCell ref="N486:Q486"/>
    <mergeCell ref="F487:I487"/>
    <mergeCell ref="F488:I488"/>
    <mergeCell ref="F489:I489"/>
    <mergeCell ref="F490:I490"/>
    <mergeCell ref="L490:M490"/>
    <mergeCell ref="N490:Q490"/>
    <mergeCell ref="F491:I491"/>
    <mergeCell ref="L491:M491"/>
    <mergeCell ref="N491:Q491"/>
    <mergeCell ref="F492:I492"/>
    <mergeCell ref="L492:M492"/>
    <mergeCell ref="N492:Q492"/>
    <mergeCell ref="F493:I493"/>
    <mergeCell ref="L493:M493"/>
    <mergeCell ref="N493:Q493"/>
    <mergeCell ref="F494:I494"/>
    <mergeCell ref="L494:M494"/>
    <mergeCell ref="N494:Q494"/>
    <mergeCell ref="F495:I495"/>
    <mergeCell ref="L495:M495"/>
    <mergeCell ref="N495:Q495"/>
    <mergeCell ref="F496:I496"/>
    <mergeCell ref="L496:M496"/>
    <mergeCell ref="N496:Q496"/>
    <mergeCell ref="F497:I497"/>
    <mergeCell ref="L497:M497"/>
    <mergeCell ref="N497:Q497"/>
    <mergeCell ref="F499:I499"/>
    <mergeCell ref="L499:M499"/>
    <mergeCell ref="N499:Q499"/>
    <mergeCell ref="F500:I500"/>
    <mergeCell ref="F501:I501"/>
    <mergeCell ref="F502:I502"/>
    <mergeCell ref="F503:I503"/>
    <mergeCell ref="F504:I504"/>
    <mergeCell ref="F505:I505"/>
    <mergeCell ref="F506:I506"/>
    <mergeCell ref="F507:I507"/>
    <mergeCell ref="F508:I508"/>
    <mergeCell ref="F509:I509"/>
    <mergeCell ref="F510:I510"/>
    <mergeCell ref="F511:I511"/>
    <mergeCell ref="L511:M511"/>
    <mergeCell ref="N511:Q511"/>
    <mergeCell ref="F512:I512"/>
    <mergeCell ref="L512:M512"/>
    <mergeCell ref="N512:Q512"/>
    <mergeCell ref="F513:I513"/>
    <mergeCell ref="L513:M513"/>
    <mergeCell ref="N513:Q513"/>
    <mergeCell ref="F514:I514"/>
    <mergeCell ref="L514:M514"/>
    <mergeCell ref="N514:Q514"/>
    <mergeCell ref="F515:I515"/>
    <mergeCell ref="L515:M515"/>
    <mergeCell ref="N515:Q515"/>
    <mergeCell ref="F516:I516"/>
    <mergeCell ref="L516:M516"/>
    <mergeCell ref="N516:Q516"/>
    <mergeCell ref="F517:I517"/>
    <mergeCell ref="L517:M517"/>
    <mergeCell ref="N517:Q517"/>
    <mergeCell ref="F518:I518"/>
    <mergeCell ref="L518:M518"/>
    <mergeCell ref="N518:Q518"/>
    <mergeCell ref="F519:I519"/>
    <mergeCell ref="F520:I520"/>
    <mergeCell ref="F521:I521"/>
    <mergeCell ref="L521:M521"/>
    <mergeCell ref="N521:Q521"/>
    <mergeCell ref="F523:I523"/>
    <mergeCell ref="L523:M523"/>
    <mergeCell ref="N523:Q523"/>
    <mergeCell ref="F524:I524"/>
    <mergeCell ref="F525:I525"/>
    <mergeCell ref="F526:I526"/>
    <mergeCell ref="L526:M526"/>
    <mergeCell ref="N526:Q526"/>
    <mergeCell ref="F527:I527"/>
    <mergeCell ref="F528:I528"/>
    <mergeCell ref="F529:I529"/>
    <mergeCell ref="L529:M529"/>
    <mergeCell ref="N529:Q529"/>
    <mergeCell ref="F531:I531"/>
    <mergeCell ref="L531:M531"/>
    <mergeCell ref="N531:Q531"/>
    <mergeCell ref="F532:I532"/>
    <mergeCell ref="L532:M532"/>
    <mergeCell ref="N532:Q532"/>
    <mergeCell ref="F533:I533"/>
    <mergeCell ref="L533:M533"/>
    <mergeCell ref="N533:Q533"/>
    <mergeCell ref="F534:I534"/>
    <mergeCell ref="L534:M534"/>
    <mergeCell ref="N534:Q534"/>
    <mergeCell ref="F535:I535"/>
    <mergeCell ref="L535:M535"/>
    <mergeCell ref="N535:Q535"/>
    <mergeCell ref="F536:I536"/>
    <mergeCell ref="L536:M536"/>
    <mergeCell ref="N536:Q536"/>
    <mergeCell ref="F537:I537"/>
    <mergeCell ref="L537:M537"/>
    <mergeCell ref="N537:Q537"/>
    <mergeCell ref="F538:I538"/>
    <mergeCell ref="L538:M538"/>
    <mergeCell ref="N538:Q538"/>
    <mergeCell ref="F540:I540"/>
    <mergeCell ref="L540:M540"/>
    <mergeCell ref="N540:Q540"/>
    <mergeCell ref="F541:I541"/>
    <mergeCell ref="F542:I542"/>
    <mergeCell ref="F543:I543"/>
    <mergeCell ref="F544:I544"/>
    <mergeCell ref="L544:M544"/>
    <mergeCell ref="N544:Q544"/>
    <mergeCell ref="F545:I545"/>
    <mergeCell ref="F546:I546"/>
    <mergeCell ref="F547:I547"/>
    <mergeCell ref="F548:I548"/>
    <mergeCell ref="L548:M548"/>
    <mergeCell ref="N548:Q548"/>
    <mergeCell ref="F549:I549"/>
    <mergeCell ref="F550:I550"/>
    <mergeCell ref="F551:I551"/>
    <mergeCell ref="F552:I552"/>
    <mergeCell ref="L552:M552"/>
    <mergeCell ref="N552:Q552"/>
    <mergeCell ref="F553:I553"/>
    <mergeCell ref="L553:M553"/>
    <mergeCell ref="N553:Q553"/>
    <mergeCell ref="F554:I554"/>
    <mergeCell ref="F555:I555"/>
    <mergeCell ref="F556:I556"/>
    <mergeCell ref="F557:I557"/>
    <mergeCell ref="L557:M557"/>
    <mergeCell ref="N557:Q557"/>
    <mergeCell ref="F558:I558"/>
    <mergeCell ref="F559:I559"/>
    <mergeCell ref="F560:I560"/>
    <mergeCell ref="F561:I561"/>
    <mergeCell ref="L561:M561"/>
    <mergeCell ref="N561:Q561"/>
    <mergeCell ref="F562:I562"/>
    <mergeCell ref="F563:I563"/>
    <mergeCell ref="F564:I564"/>
    <mergeCell ref="F565:I565"/>
    <mergeCell ref="F566:I566"/>
    <mergeCell ref="F567:I567"/>
    <mergeCell ref="F568:I568"/>
    <mergeCell ref="F569:I569"/>
    <mergeCell ref="F570:I570"/>
    <mergeCell ref="L570:M570"/>
    <mergeCell ref="N570:Q570"/>
    <mergeCell ref="F571:I571"/>
    <mergeCell ref="F572:I572"/>
    <mergeCell ref="F573:I573"/>
    <mergeCell ref="F574:I574"/>
    <mergeCell ref="L574:M574"/>
    <mergeCell ref="N574:Q574"/>
    <mergeCell ref="F575:I575"/>
    <mergeCell ref="F576:I576"/>
    <mergeCell ref="F577:I577"/>
    <mergeCell ref="F578:I578"/>
    <mergeCell ref="L578:M578"/>
    <mergeCell ref="N578:Q578"/>
    <mergeCell ref="F579:I579"/>
    <mergeCell ref="F580:I580"/>
    <mergeCell ref="F581:I581"/>
    <mergeCell ref="L581:M581"/>
    <mergeCell ref="N581:Q581"/>
    <mergeCell ref="F582:I582"/>
    <mergeCell ref="F583:I583"/>
    <mergeCell ref="F584:I584"/>
    <mergeCell ref="F585:I585"/>
    <mergeCell ref="F586:I586"/>
    <mergeCell ref="F587:I587"/>
    <mergeCell ref="L587:M587"/>
    <mergeCell ref="N587:Q587"/>
    <mergeCell ref="F588:I588"/>
    <mergeCell ref="F589:I589"/>
    <mergeCell ref="F590:I590"/>
    <mergeCell ref="F591:I591"/>
    <mergeCell ref="F592:I592"/>
    <mergeCell ref="F593:I593"/>
    <mergeCell ref="L593:M593"/>
    <mergeCell ref="N593:Q593"/>
    <mergeCell ref="F594:I594"/>
    <mergeCell ref="L594:M594"/>
    <mergeCell ref="N594:Q594"/>
    <mergeCell ref="F595:I595"/>
    <mergeCell ref="L595:M595"/>
    <mergeCell ref="N595:Q595"/>
    <mergeCell ref="F597:I597"/>
    <mergeCell ref="L597:M597"/>
    <mergeCell ref="N597:Q597"/>
    <mergeCell ref="F598:I598"/>
    <mergeCell ref="F599:I599"/>
    <mergeCell ref="F600:I600"/>
    <mergeCell ref="F601:I601"/>
    <mergeCell ref="L601:M601"/>
    <mergeCell ref="N601:Q601"/>
    <mergeCell ref="F602:I602"/>
    <mergeCell ref="F603:I603"/>
    <mergeCell ref="F604:I604"/>
    <mergeCell ref="F605:I605"/>
    <mergeCell ref="F606:I606"/>
    <mergeCell ref="F607:I607"/>
    <mergeCell ref="F608:I608"/>
    <mergeCell ref="F609:I609"/>
    <mergeCell ref="F610:I610"/>
    <mergeCell ref="F611:I611"/>
    <mergeCell ref="F612:I612"/>
    <mergeCell ref="L612:M612"/>
    <mergeCell ref="N612:Q612"/>
    <mergeCell ref="F614:I614"/>
    <mergeCell ref="L614:M614"/>
    <mergeCell ref="N614:Q614"/>
    <mergeCell ref="F615:I615"/>
    <mergeCell ref="F616:I616"/>
    <mergeCell ref="F617:I617"/>
    <mergeCell ref="F618:I618"/>
    <mergeCell ref="F619:I619"/>
    <mergeCell ref="L619:M619"/>
    <mergeCell ref="N619:Q619"/>
    <mergeCell ref="F620:I620"/>
    <mergeCell ref="L620:M620"/>
    <mergeCell ref="N620:Q620"/>
    <mergeCell ref="F621:I621"/>
    <mergeCell ref="L621:M621"/>
    <mergeCell ref="N621:Q621"/>
    <mergeCell ref="F622:I622"/>
    <mergeCell ref="L622:M622"/>
    <mergeCell ref="N622:Q622"/>
    <mergeCell ref="F623:I623"/>
    <mergeCell ref="L623:M623"/>
    <mergeCell ref="N623:Q623"/>
    <mergeCell ref="F624:I624"/>
    <mergeCell ref="L624:M624"/>
    <mergeCell ref="N624:Q624"/>
    <mergeCell ref="F625:I625"/>
    <mergeCell ref="L625:M625"/>
    <mergeCell ref="N625:Q625"/>
    <mergeCell ref="F626:I626"/>
    <mergeCell ref="L626:M626"/>
    <mergeCell ref="N626:Q626"/>
    <mergeCell ref="F627:I627"/>
    <mergeCell ref="L627:M627"/>
    <mergeCell ref="N627:Q627"/>
    <mergeCell ref="F628:I628"/>
    <mergeCell ref="L628:M628"/>
    <mergeCell ref="N628:Q628"/>
    <mergeCell ref="F629:I629"/>
    <mergeCell ref="L629:M629"/>
    <mergeCell ref="N629:Q629"/>
    <mergeCell ref="F630:I630"/>
    <mergeCell ref="L630:M630"/>
    <mergeCell ref="N630:Q630"/>
    <mergeCell ref="F631:I631"/>
    <mergeCell ref="L631:M631"/>
    <mergeCell ref="N631:Q631"/>
    <mergeCell ref="F632:I632"/>
    <mergeCell ref="L632:M632"/>
    <mergeCell ref="N632:Q632"/>
    <mergeCell ref="F633:I633"/>
    <mergeCell ref="L633:M633"/>
    <mergeCell ref="N633:Q633"/>
    <mergeCell ref="F634:I634"/>
    <mergeCell ref="L634:M634"/>
    <mergeCell ref="N634:Q634"/>
    <mergeCell ref="F635:I635"/>
    <mergeCell ref="L635:M635"/>
    <mergeCell ref="N635:Q635"/>
    <mergeCell ref="F636:I636"/>
    <mergeCell ref="L636:M636"/>
    <mergeCell ref="N636:Q636"/>
    <mergeCell ref="F637:I637"/>
    <mergeCell ref="L637:M637"/>
    <mergeCell ref="N637:Q637"/>
    <mergeCell ref="F638:I638"/>
    <mergeCell ref="L638:M638"/>
    <mergeCell ref="N638:Q638"/>
    <mergeCell ref="F639:I639"/>
    <mergeCell ref="L639:M639"/>
    <mergeCell ref="N639:Q639"/>
    <mergeCell ref="F640:I640"/>
    <mergeCell ref="L640:M640"/>
    <mergeCell ref="N640:Q640"/>
    <mergeCell ref="F641:I641"/>
    <mergeCell ref="L641:M641"/>
    <mergeCell ref="N641:Q641"/>
    <mergeCell ref="F642:I642"/>
    <mergeCell ref="L642:M642"/>
    <mergeCell ref="N642:Q642"/>
    <mergeCell ref="F643:I643"/>
    <mergeCell ref="L643:M643"/>
    <mergeCell ref="N643:Q643"/>
    <mergeCell ref="F644:I644"/>
    <mergeCell ref="L644:M644"/>
    <mergeCell ref="N644:Q644"/>
    <mergeCell ref="F645:I645"/>
    <mergeCell ref="L645:M645"/>
    <mergeCell ref="N645:Q645"/>
    <mergeCell ref="F646:I646"/>
    <mergeCell ref="L646:M646"/>
    <mergeCell ref="N646:Q646"/>
    <mergeCell ref="F647:I647"/>
    <mergeCell ref="L647:M647"/>
    <mergeCell ref="N647:Q647"/>
    <mergeCell ref="F648:I648"/>
    <mergeCell ref="L648:M648"/>
    <mergeCell ref="N648:Q648"/>
    <mergeCell ref="F649:I649"/>
    <mergeCell ref="L649:M649"/>
    <mergeCell ref="N649:Q649"/>
    <mergeCell ref="F650:I650"/>
    <mergeCell ref="L650:M650"/>
    <mergeCell ref="N650:Q650"/>
    <mergeCell ref="F651:I651"/>
    <mergeCell ref="L651:M651"/>
    <mergeCell ref="N651:Q651"/>
    <mergeCell ref="F652:I652"/>
    <mergeCell ref="L652:M652"/>
    <mergeCell ref="N652:Q652"/>
    <mergeCell ref="F653:I653"/>
    <mergeCell ref="L653:M653"/>
    <mergeCell ref="N653:Q653"/>
    <mergeCell ref="F654:I654"/>
    <mergeCell ref="L654:M654"/>
    <mergeCell ref="N654:Q654"/>
    <mergeCell ref="F655:I655"/>
    <mergeCell ref="L655:M655"/>
    <mergeCell ref="N655:Q655"/>
    <mergeCell ref="F656:I656"/>
    <mergeCell ref="L656:M656"/>
    <mergeCell ref="N656:Q656"/>
    <mergeCell ref="F657:I657"/>
    <mergeCell ref="L657:M657"/>
    <mergeCell ref="N657:Q657"/>
    <mergeCell ref="F658:I658"/>
    <mergeCell ref="L658:M658"/>
    <mergeCell ref="N658:Q658"/>
    <mergeCell ref="F659:I659"/>
    <mergeCell ref="L659:M659"/>
    <mergeCell ref="N659:Q659"/>
    <mergeCell ref="F660:I660"/>
    <mergeCell ref="L660:M660"/>
    <mergeCell ref="N660:Q660"/>
    <mergeCell ref="F661:I661"/>
    <mergeCell ref="L661:M661"/>
    <mergeCell ref="N661:Q661"/>
    <mergeCell ref="F662:I662"/>
    <mergeCell ref="L662:M662"/>
    <mergeCell ref="N662:Q662"/>
    <mergeCell ref="F663:I663"/>
    <mergeCell ref="L663:M663"/>
    <mergeCell ref="N663:Q663"/>
    <mergeCell ref="F664:I664"/>
    <mergeCell ref="L664:M664"/>
    <mergeCell ref="N664:Q664"/>
    <mergeCell ref="F665:I665"/>
    <mergeCell ref="L665:M665"/>
    <mergeCell ref="N665:Q665"/>
    <mergeCell ref="F666:I666"/>
    <mergeCell ref="L666:M666"/>
    <mergeCell ref="N666:Q666"/>
    <mergeCell ref="F667:I667"/>
    <mergeCell ref="L667:M667"/>
    <mergeCell ref="N667:Q667"/>
    <mergeCell ref="F668:I668"/>
    <mergeCell ref="L668:M668"/>
    <mergeCell ref="N668:Q668"/>
    <mergeCell ref="F669:I669"/>
    <mergeCell ref="L669:M669"/>
    <mergeCell ref="N669:Q669"/>
    <mergeCell ref="F670:I670"/>
    <mergeCell ref="L670:M670"/>
    <mergeCell ref="N670:Q670"/>
    <mergeCell ref="F671:I671"/>
    <mergeCell ref="L671:M671"/>
    <mergeCell ref="N671:Q671"/>
    <mergeCell ref="F672:I672"/>
    <mergeCell ref="L672:M672"/>
    <mergeCell ref="N672:Q672"/>
    <mergeCell ref="F673:I673"/>
    <mergeCell ref="L673:M673"/>
    <mergeCell ref="N673:Q673"/>
    <mergeCell ref="F674:I674"/>
    <mergeCell ref="L674:M674"/>
    <mergeCell ref="N674:Q674"/>
    <mergeCell ref="F675:I675"/>
    <mergeCell ref="L675:M675"/>
    <mergeCell ref="N675:Q675"/>
    <mergeCell ref="F676:I676"/>
    <mergeCell ref="L676:M676"/>
    <mergeCell ref="N676:Q676"/>
    <mergeCell ref="F677:I677"/>
    <mergeCell ref="L677:M677"/>
    <mergeCell ref="N677:Q677"/>
    <mergeCell ref="F678:I678"/>
    <mergeCell ref="L678:M678"/>
    <mergeCell ref="N678:Q678"/>
    <mergeCell ref="F679:I679"/>
    <mergeCell ref="L679:M679"/>
    <mergeCell ref="N679:Q679"/>
    <mergeCell ref="F680:I680"/>
    <mergeCell ref="L680:M680"/>
    <mergeCell ref="N680:Q680"/>
    <mergeCell ref="F681:I681"/>
    <mergeCell ref="L681:M681"/>
    <mergeCell ref="N681:Q681"/>
    <mergeCell ref="F682:I682"/>
    <mergeCell ref="L682:M682"/>
    <mergeCell ref="N682:Q682"/>
    <mergeCell ref="F683:I683"/>
    <mergeCell ref="L683:M683"/>
    <mergeCell ref="N683:Q683"/>
    <mergeCell ref="F684:I684"/>
    <mergeCell ref="L684:M684"/>
    <mergeCell ref="N684:Q684"/>
    <mergeCell ref="F685:I685"/>
    <mergeCell ref="L685:M685"/>
    <mergeCell ref="N685:Q685"/>
    <mergeCell ref="F686:I686"/>
    <mergeCell ref="L686:M686"/>
    <mergeCell ref="N686:Q686"/>
    <mergeCell ref="F687:I687"/>
    <mergeCell ref="L687:M687"/>
    <mergeCell ref="N687:Q687"/>
    <mergeCell ref="F688:I688"/>
    <mergeCell ref="L688:M688"/>
    <mergeCell ref="N688:Q688"/>
    <mergeCell ref="F689:I689"/>
    <mergeCell ref="L689:M689"/>
    <mergeCell ref="N689:Q689"/>
    <mergeCell ref="F690:I690"/>
    <mergeCell ref="L690:M690"/>
    <mergeCell ref="N690:Q690"/>
    <mergeCell ref="F691:I691"/>
    <mergeCell ref="L691:M691"/>
    <mergeCell ref="N691:Q691"/>
    <mergeCell ref="F692:I692"/>
    <mergeCell ref="L692:M692"/>
    <mergeCell ref="N692:Q692"/>
    <mergeCell ref="F693:I693"/>
    <mergeCell ref="L693:M693"/>
    <mergeCell ref="N693:Q693"/>
    <mergeCell ref="F695:I695"/>
    <mergeCell ref="L695:M695"/>
    <mergeCell ref="N695:Q695"/>
    <mergeCell ref="F696:I696"/>
    <mergeCell ref="F697:I697"/>
    <mergeCell ref="F698:I698"/>
    <mergeCell ref="L698:M698"/>
    <mergeCell ref="N698:Q698"/>
    <mergeCell ref="F699:I699"/>
    <mergeCell ref="F700:I700"/>
    <mergeCell ref="F701:I701"/>
    <mergeCell ref="L701:M701"/>
    <mergeCell ref="N701:Q701"/>
    <mergeCell ref="N694:Q694"/>
    <mergeCell ref="F702:I702"/>
    <mergeCell ref="F703:I703"/>
    <mergeCell ref="F704:I704"/>
    <mergeCell ref="L704:M704"/>
    <mergeCell ref="N704:Q704"/>
    <mergeCell ref="F705:I705"/>
    <mergeCell ref="F706:I706"/>
    <mergeCell ref="F707:I707"/>
    <mergeCell ref="L707:M707"/>
    <mergeCell ref="N707:Q707"/>
    <mergeCell ref="F708:I708"/>
    <mergeCell ref="F709:I709"/>
    <mergeCell ref="F710:I710"/>
    <mergeCell ref="L710:M710"/>
    <mergeCell ref="N710:Q710"/>
    <mergeCell ref="F711:I711"/>
    <mergeCell ref="F712:I712"/>
    <mergeCell ref="F713:I713"/>
    <mergeCell ref="L713:M713"/>
    <mergeCell ref="N713:Q713"/>
    <mergeCell ref="F714:I714"/>
    <mergeCell ref="F715:I715"/>
    <mergeCell ref="F716:I716"/>
    <mergeCell ref="L716:M716"/>
    <mergeCell ref="N716:Q716"/>
    <mergeCell ref="F717:I717"/>
    <mergeCell ref="F718:I718"/>
    <mergeCell ref="F719:I719"/>
    <mergeCell ref="L719:M719"/>
    <mergeCell ref="N719:Q719"/>
    <mergeCell ref="F720:I720"/>
    <mergeCell ref="F721:I721"/>
    <mergeCell ref="F722:I722"/>
    <mergeCell ref="L722:M722"/>
    <mergeCell ref="N722:Q722"/>
    <mergeCell ref="F723:I723"/>
    <mergeCell ref="F724:I724"/>
    <mergeCell ref="F725:I725"/>
    <mergeCell ref="L725:M725"/>
    <mergeCell ref="N725:Q725"/>
    <mergeCell ref="F726:I726"/>
    <mergeCell ref="F727:I727"/>
    <mergeCell ref="F728:I728"/>
    <mergeCell ref="L728:M728"/>
    <mergeCell ref="N728:Q728"/>
    <mergeCell ref="F729:I729"/>
    <mergeCell ref="F730:I730"/>
    <mergeCell ref="F731:I731"/>
    <mergeCell ref="L731:M731"/>
    <mergeCell ref="N731:Q731"/>
    <mergeCell ref="F732:I732"/>
    <mergeCell ref="F733:I733"/>
    <mergeCell ref="F734:I734"/>
    <mergeCell ref="L734:M734"/>
    <mergeCell ref="N734:Q734"/>
    <mergeCell ref="F735:I735"/>
    <mergeCell ref="F736:I736"/>
    <mergeCell ref="F737:I737"/>
    <mergeCell ref="L737:M737"/>
    <mergeCell ref="N737:Q737"/>
    <mergeCell ref="F738:I738"/>
    <mergeCell ref="F739:I739"/>
    <mergeCell ref="F740:I740"/>
    <mergeCell ref="L740:M740"/>
    <mergeCell ref="N740:Q740"/>
    <mergeCell ref="F741:I741"/>
    <mergeCell ref="F742:I742"/>
    <mergeCell ref="F743:I743"/>
    <mergeCell ref="L743:M743"/>
    <mergeCell ref="N743:Q743"/>
    <mergeCell ref="F744:I744"/>
    <mergeCell ref="F745:I745"/>
    <mergeCell ref="F746:I746"/>
    <mergeCell ref="L746:M746"/>
    <mergeCell ref="N746:Q746"/>
    <mergeCell ref="F747:I747"/>
    <mergeCell ref="F748:I748"/>
    <mergeCell ref="F749:I749"/>
    <mergeCell ref="L749:M749"/>
    <mergeCell ref="N749:Q749"/>
    <mergeCell ref="F750:I750"/>
    <mergeCell ref="F751:I751"/>
    <mergeCell ref="F752:I752"/>
    <mergeCell ref="L752:M752"/>
    <mergeCell ref="N752:Q752"/>
    <mergeCell ref="F753:I753"/>
    <mergeCell ref="F754:I754"/>
    <mergeCell ref="F755:I755"/>
    <mergeCell ref="L755:M755"/>
    <mergeCell ref="N755:Q755"/>
    <mergeCell ref="F756:I756"/>
    <mergeCell ref="F757:I757"/>
    <mergeCell ref="F758:I758"/>
    <mergeCell ref="L758:M758"/>
    <mergeCell ref="N758:Q758"/>
    <mergeCell ref="F759:I759"/>
    <mergeCell ref="F760:I760"/>
    <mergeCell ref="F761:I761"/>
    <mergeCell ref="L761:M761"/>
    <mergeCell ref="N761:Q761"/>
    <mergeCell ref="F762:I762"/>
    <mergeCell ref="F763:I763"/>
    <mergeCell ref="F764:I764"/>
    <mergeCell ref="L764:M764"/>
    <mergeCell ref="N764:Q764"/>
    <mergeCell ref="F765:I765"/>
    <mergeCell ref="F766:I766"/>
    <mergeCell ref="F767:I767"/>
    <mergeCell ref="L767:M767"/>
    <mergeCell ref="N767:Q767"/>
    <mergeCell ref="F768:I768"/>
    <mergeCell ref="F769:I769"/>
    <mergeCell ref="F770:I770"/>
    <mergeCell ref="L770:M770"/>
    <mergeCell ref="N770:Q770"/>
    <mergeCell ref="F771:I771"/>
    <mergeCell ref="F772:I772"/>
    <mergeCell ref="F773:I773"/>
    <mergeCell ref="L773:M773"/>
    <mergeCell ref="N773:Q773"/>
    <mergeCell ref="F774:I774"/>
    <mergeCell ref="F775:I775"/>
    <mergeCell ref="F776:I776"/>
    <mergeCell ref="L776:M776"/>
    <mergeCell ref="N776:Q776"/>
    <mergeCell ref="F777:I777"/>
    <mergeCell ref="F778:I778"/>
    <mergeCell ref="F784:I784"/>
    <mergeCell ref="L784:M784"/>
    <mergeCell ref="N784:Q784"/>
    <mergeCell ref="F786:I786"/>
    <mergeCell ref="L786:M786"/>
    <mergeCell ref="N786:Q786"/>
    <mergeCell ref="F787:I787"/>
    <mergeCell ref="F788:I788"/>
    <mergeCell ref="F789:I789"/>
    <mergeCell ref="L789:M789"/>
    <mergeCell ref="N789:Q789"/>
    <mergeCell ref="F790:I790"/>
    <mergeCell ref="L790:M790"/>
    <mergeCell ref="N790:Q790"/>
    <mergeCell ref="N785:Q785"/>
    <mergeCell ref="F791:I791"/>
    <mergeCell ref="F792:I792"/>
    <mergeCell ref="F793:I793"/>
    <mergeCell ref="F794:I794"/>
    <mergeCell ref="F795:I795"/>
    <mergeCell ref="F796:I796"/>
    <mergeCell ref="F797:I797"/>
    <mergeCell ref="F798:I798"/>
    <mergeCell ref="L798:M798"/>
    <mergeCell ref="N798:Q798"/>
    <mergeCell ref="F799:I799"/>
    <mergeCell ref="L799:M799"/>
    <mergeCell ref="N799:Q799"/>
    <mergeCell ref="F800:I800"/>
    <mergeCell ref="L800:M800"/>
    <mergeCell ref="N800:Q800"/>
    <mergeCell ref="F801:I801"/>
    <mergeCell ref="F802:I802"/>
    <mergeCell ref="F803:I803"/>
    <mergeCell ref="F804:I804"/>
    <mergeCell ref="F805:I805"/>
    <mergeCell ref="F806:I806"/>
    <mergeCell ref="L806:M806"/>
    <mergeCell ref="N806:Q806"/>
    <mergeCell ref="F807:I807"/>
    <mergeCell ref="F808:I808"/>
    <mergeCell ref="F809:I809"/>
    <mergeCell ref="F810:I810"/>
    <mergeCell ref="F811:I811"/>
    <mergeCell ref="F812:I812"/>
    <mergeCell ref="F813:I813"/>
    <mergeCell ref="F814:I814"/>
    <mergeCell ref="L814:M814"/>
    <mergeCell ref="N814:Q814"/>
    <mergeCell ref="F815:I815"/>
    <mergeCell ref="L815:M815"/>
    <mergeCell ref="N815:Q815"/>
    <mergeCell ref="F817:I817"/>
    <mergeCell ref="L817:M817"/>
    <mergeCell ref="N817:Q817"/>
    <mergeCell ref="F818:I818"/>
    <mergeCell ref="F819:I819"/>
    <mergeCell ref="F820:I820"/>
    <mergeCell ref="F821:I821"/>
    <mergeCell ref="F822:I822"/>
    <mergeCell ref="F823:I823"/>
    <mergeCell ref="L823:M823"/>
    <mergeCell ref="N823:Q823"/>
    <mergeCell ref="F824:I824"/>
    <mergeCell ref="L824:M824"/>
    <mergeCell ref="N824:Q824"/>
    <mergeCell ref="N816:Q816"/>
    <mergeCell ref="F825:I825"/>
    <mergeCell ref="F826:I826"/>
    <mergeCell ref="F827:I827"/>
    <mergeCell ref="F828:I828"/>
    <mergeCell ref="F829:I829"/>
    <mergeCell ref="F830:I830"/>
    <mergeCell ref="L830:M830"/>
    <mergeCell ref="N830:Q830"/>
    <mergeCell ref="F831:I831"/>
    <mergeCell ref="F832:I832"/>
    <mergeCell ref="F833:I833"/>
    <mergeCell ref="F834:I834"/>
    <mergeCell ref="F835:I835"/>
    <mergeCell ref="F836:I836"/>
    <mergeCell ref="L836:M836"/>
    <mergeCell ref="N836:Q836"/>
    <mergeCell ref="F837:I837"/>
    <mergeCell ref="F838:I838"/>
    <mergeCell ref="F839:I839"/>
    <mergeCell ref="F840:I840"/>
    <mergeCell ref="F841:I841"/>
    <mergeCell ref="F842:I842"/>
    <mergeCell ref="L842:M842"/>
    <mergeCell ref="N842:Q842"/>
    <mergeCell ref="F843:I843"/>
    <mergeCell ref="L843:M843"/>
    <mergeCell ref="N843:Q843"/>
    <mergeCell ref="F844:I844"/>
    <mergeCell ref="L844:M844"/>
    <mergeCell ref="N844:Q844"/>
    <mergeCell ref="F845:I845"/>
    <mergeCell ref="F846:I846"/>
    <mergeCell ref="F847:I847"/>
    <mergeCell ref="F848:I848"/>
    <mergeCell ref="F849:I849"/>
    <mergeCell ref="F850:I850"/>
    <mergeCell ref="L850:M850"/>
    <mergeCell ref="N850:Q850"/>
    <mergeCell ref="F851:I851"/>
    <mergeCell ref="L851:M851"/>
    <mergeCell ref="N851:Q851"/>
    <mergeCell ref="F852:I852"/>
    <mergeCell ref="L852:M852"/>
    <mergeCell ref="N852:Q852"/>
    <mergeCell ref="F853:I853"/>
    <mergeCell ref="L853:M853"/>
    <mergeCell ref="N853:Q853"/>
    <mergeCell ref="F854:I854"/>
    <mergeCell ref="L854:M854"/>
    <mergeCell ref="N854:Q854"/>
    <mergeCell ref="F856:I856"/>
    <mergeCell ref="L856:M856"/>
    <mergeCell ref="N856:Q856"/>
    <mergeCell ref="N855:Q855"/>
    <mergeCell ref="F887:I887"/>
    <mergeCell ref="N884:Q884"/>
    <mergeCell ref="F866:I866"/>
    <mergeCell ref="L866:M866"/>
    <mergeCell ref="N866:Q866"/>
    <mergeCell ref="F867:I867"/>
    <mergeCell ref="L867:M867"/>
    <mergeCell ref="N867:Q867"/>
    <mergeCell ref="F869:I869"/>
    <mergeCell ref="L869:M869"/>
    <mergeCell ref="N869:Q869"/>
    <mergeCell ref="F870:I870"/>
    <mergeCell ref="L870:M870"/>
    <mergeCell ref="N870:Q870"/>
    <mergeCell ref="F871:I871"/>
    <mergeCell ref="L871:M871"/>
    <mergeCell ref="N871:Q871"/>
    <mergeCell ref="F872:I872"/>
    <mergeCell ref="L872:M872"/>
    <mergeCell ref="N872:Q872"/>
    <mergeCell ref="N868:Q868"/>
    <mergeCell ref="F873:I873"/>
    <mergeCell ref="L873:M873"/>
    <mergeCell ref="N873:Q873"/>
    <mergeCell ref="F874:I874"/>
    <mergeCell ref="L874:M874"/>
    <mergeCell ref="N874:Q874"/>
    <mergeCell ref="F875:I875"/>
    <mergeCell ref="L875:M875"/>
    <mergeCell ref="N875:Q875"/>
    <mergeCell ref="F876:I876"/>
    <mergeCell ref="N858:Q858"/>
    <mergeCell ref="F859:I859"/>
    <mergeCell ref="L859:M859"/>
    <mergeCell ref="N859:Q859"/>
    <mergeCell ref="F860:I860"/>
    <mergeCell ref="L860:M860"/>
    <mergeCell ref="N860:Q860"/>
    <mergeCell ref="F861:I861"/>
    <mergeCell ref="F862:I862"/>
    <mergeCell ref="F863:I863"/>
    <mergeCell ref="F864:I864"/>
    <mergeCell ref="F865:I865"/>
    <mergeCell ref="F880:I880"/>
    <mergeCell ref="F881:I881"/>
    <mergeCell ref="F882:I882"/>
    <mergeCell ref="F883:I883"/>
    <mergeCell ref="F886:I886"/>
    <mergeCell ref="H1:K1"/>
    <mergeCell ref="T2:AD2"/>
    <mergeCell ref="F888:I888"/>
    <mergeCell ref="F889:I889"/>
    <mergeCell ref="F890:I890"/>
    <mergeCell ref="L890:M890"/>
    <mergeCell ref="N890:Q890"/>
    <mergeCell ref="F891:I891"/>
    <mergeCell ref="F892:I892"/>
    <mergeCell ref="F893:I893"/>
    <mergeCell ref="F894:I894"/>
    <mergeCell ref="L894:M894"/>
    <mergeCell ref="N894:Q894"/>
    <mergeCell ref="N134:Q134"/>
    <mergeCell ref="N135:Q135"/>
    <mergeCell ref="N136:Q136"/>
    <mergeCell ref="N202:Q202"/>
    <mergeCell ref="N266:Q266"/>
    <mergeCell ref="N317:Q317"/>
    <mergeCell ref="N350:Q350"/>
    <mergeCell ref="N407:Q407"/>
    <mergeCell ref="N452:Q452"/>
    <mergeCell ref="N457:Q457"/>
    <mergeCell ref="N460:Q460"/>
    <mergeCell ref="N461:Q461"/>
    <mergeCell ref="N485:Q485"/>
    <mergeCell ref="N498:Q498"/>
    <mergeCell ref="N522:Q522"/>
    <mergeCell ref="N530:Q530"/>
    <mergeCell ref="N539:Q539"/>
    <mergeCell ref="N596:Q596"/>
    <mergeCell ref="N613:Q613"/>
    <mergeCell ref="N895:Q895"/>
    <mergeCell ref="F896:I896"/>
    <mergeCell ref="L896:M896"/>
    <mergeCell ref="N896:Q896"/>
    <mergeCell ref="F897:I897"/>
    <mergeCell ref="F898:I898"/>
    <mergeCell ref="F899:I899"/>
    <mergeCell ref="L348:M348"/>
    <mergeCell ref="N348:Q348"/>
    <mergeCell ref="F349:I349"/>
    <mergeCell ref="F779:I779"/>
    <mergeCell ref="L779:M779"/>
    <mergeCell ref="N779:Q779"/>
    <mergeCell ref="F780:I780"/>
    <mergeCell ref="F781:I781"/>
    <mergeCell ref="F782:I782"/>
    <mergeCell ref="F783:I783"/>
    <mergeCell ref="N877:Q877"/>
    <mergeCell ref="F878:I878"/>
    <mergeCell ref="L878:M878"/>
    <mergeCell ref="N878:Q878"/>
    <mergeCell ref="F879:I879"/>
    <mergeCell ref="L876:M876"/>
    <mergeCell ref="N876:Q876"/>
    <mergeCell ref="F885:I885"/>
    <mergeCell ref="L885:M885"/>
    <mergeCell ref="N885:Q885"/>
    <mergeCell ref="F857:I857"/>
    <mergeCell ref="L857:M857"/>
    <mergeCell ref="N857:Q857"/>
    <mergeCell ref="F858:I858"/>
    <mergeCell ref="L858:M858"/>
  </mergeCells>
  <hyperlinks>
    <hyperlink ref="L1" location="C132" display="3) Rozpočet" xr:uid="{00000000-0004-0000-0100-000000000000}"/>
    <hyperlink ref="F1:G1" location="C2" display="1) Krycí list rozpočtu" xr:uid="{00000000-0004-0000-0100-000001000000}"/>
    <hyperlink ref="H1:K1" location="C86" display="2) Rekapitulace rozpočtu" xr:uid="{00000000-0004-0000-0100-000002000000}"/>
    <hyperlink ref="T1:U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14"/>
  <sheetViews>
    <sheetView showGridLines="0" workbookViewId="0">
      <pane ySplit="1" topLeftCell="A2" activePane="bottomLeft" state="frozen"/>
      <selection pane="bottomLeft" activeCell="K113" sqref="K113"/>
    </sheetView>
  </sheetViews>
  <sheetFormatPr defaultRowHeight="12" x14ac:dyDescent="0.35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7" width="11.125" customWidth="1"/>
    <col min="8" max="8" width="12.5" customWidth="1"/>
    <col min="9" max="9" width="7" customWidth="1"/>
    <col min="10" max="10" width="5.1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25" customWidth="1"/>
    <col min="18" max="18" width="1.625" customWidth="1"/>
    <col min="19" max="19" width="8.125" customWidth="1"/>
    <col min="20" max="20" width="29.625" hidden="1" customWidth="1"/>
    <col min="21" max="21" width="16.375" hidden="1" customWidth="1"/>
    <col min="22" max="22" width="12.375" hidden="1" customWidth="1"/>
    <col min="23" max="23" width="16.37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375" hidden="1" customWidth="1"/>
    <col min="29" max="29" width="11" customWidth="1"/>
    <col min="30" max="30" width="15" customWidth="1"/>
    <col min="31" max="31" width="16.375" customWidth="1"/>
    <col min="43" max="55" width="0" hidden="1" customWidth="1"/>
    <col min="63" max="63" width="0" hidden="1" customWidth="1"/>
  </cols>
  <sheetData>
    <row r="1" spans="1:66" ht="21.75" customHeight="1" x14ac:dyDescent="0.35">
      <c r="A1" s="86"/>
      <c r="B1" s="105"/>
      <c r="C1" s="105"/>
      <c r="D1" s="106" t="s">
        <v>1</v>
      </c>
      <c r="E1" s="105"/>
      <c r="F1" s="107" t="s">
        <v>107</v>
      </c>
      <c r="G1" s="107"/>
      <c r="H1" s="583" t="s">
        <v>108</v>
      </c>
      <c r="I1" s="583"/>
      <c r="J1" s="583"/>
      <c r="K1" s="583"/>
      <c r="L1" s="107" t="s">
        <v>109</v>
      </c>
      <c r="M1" s="105"/>
      <c r="N1" s="105"/>
      <c r="O1" s="106" t="s">
        <v>110</v>
      </c>
      <c r="P1" s="105"/>
      <c r="Q1" s="105"/>
      <c r="R1" s="105"/>
      <c r="S1" s="107" t="s">
        <v>111</v>
      </c>
      <c r="T1" s="107"/>
      <c r="U1" s="86"/>
      <c r="V1" s="86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7" customHeight="1" x14ac:dyDescent="0.35">
      <c r="C2" s="584" t="s">
        <v>7</v>
      </c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S2" s="586" t="s">
        <v>8</v>
      </c>
      <c r="T2" s="421"/>
      <c r="U2" s="421"/>
      <c r="V2" s="421"/>
      <c r="W2" s="421"/>
      <c r="X2" s="421"/>
      <c r="Y2" s="421"/>
      <c r="Z2" s="421"/>
      <c r="AA2" s="421"/>
      <c r="AB2" s="421"/>
      <c r="AC2" s="421"/>
      <c r="AT2" s="14" t="s">
        <v>1386</v>
      </c>
    </row>
    <row r="3" spans="1:66" ht="7" customHeight="1" x14ac:dyDescent="0.35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112</v>
      </c>
    </row>
    <row r="4" spans="1:66" ht="37" customHeight="1" x14ac:dyDescent="0.35">
      <c r="B4" s="18"/>
      <c r="C4" s="567" t="s">
        <v>113</v>
      </c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19"/>
      <c r="T4" s="108" t="s">
        <v>13</v>
      </c>
      <c r="AT4" s="14" t="s">
        <v>6</v>
      </c>
    </row>
    <row r="5" spans="1:66" ht="7" customHeight="1" x14ac:dyDescent="0.35">
      <c r="B5" s="18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9"/>
    </row>
    <row r="6" spans="1:66" ht="25.4" customHeight="1" x14ac:dyDescent="0.35">
      <c r="B6" s="18"/>
      <c r="C6" s="20"/>
      <c r="D6" s="109" t="s">
        <v>17</v>
      </c>
      <c r="E6" s="20"/>
      <c r="F6" s="560" t="str">
        <f>'[2]Rekapitulace stavby'!K6</f>
        <v>Nové pracoviště magnetické rezonance a interního příjmu včetně reorganizace 1.PP</v>
      </c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20"/>
      <c r="R6" s="19"/>
    </row>
    <row r="7" spans="1:66" s="1" customFormat="1" ht="32.9" customHeight="1" x14ac:dyDescent="0.35">
      <c r="B7" s="25"/>
      <c r="C7" s="26"/>
      <c r="D7" s="110" t="s">
        <v>114</v>
      </c>
      <c r="E7" s="26"/>
      <c r="F7" s="582" t="s">
        <v>1387</v>
      </c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26"/>
      <c r="R7" s="27"/>
    </row>
    <row r="8" spans="1:66" s="1" customFormat="1" ht="14.5" customHeight="1" x14ac:dyDescent="0.35">
      <c r="B8" s="25"/>
      <c r="C8" s="26"/>
      <c r="D8" s="109" t="s">
        <v>19</v>
      </c>
      <c r="E8" s="26"/>
      <c r="F8" s="111" t="s">
        <v>5</v>
      </c>
      <c r="G8" s="26"/>
      <c r="H8" s="26"/>
      <c r="I8" s="26"/>
      <c r="J8" s="26"/>
      <c r="K8" s="26"/>
      <c r="L8" s="26"/>
      <c r="M8" s="109" t="s">
        <v>20</v>
      </c>
      <c r="N8" s="26"/>
      <c r="O8" s="111" t="s">
        <v>5</v>
      </c>
      <c r="P8" s="26"/>
      <c r="Q8" s="26"/>
      <c r="R8" s="27"/>
    </row>
    <row r="9" spans="1:66" s="1" customFormat="1" ht="14.5" customHeight="1" x14ac:dyDescent="0.35">
      <c r="B9" s="25"/>
      <c r="C9" s="26"/>
      <c r="D9" s="109" t="s">
        <v>21</v>
      </c>
      <c r="E9" s="26"/>
      <c r="F9" s="111" t="s">
        <v>1388</v>
      </c>
      <c r="G9" s="26"/>
      <c r="H9" s="26"/>
      <c r="I9" s="26"/>
      <c r="J9" s="26"/>
      <c r="K9" s="26"/>
      <c r="L9" s="26"/>
      <c r="M9" s="109" t="s">
        <v>23</v>
      </c>
      <c r="N9" s="26"/>
      <c r="O9" s="563" t="str">
        <f>'[2]Rekapitulace stavby'!AN8</f>
        <v>8. 2. 2018</v>
      </c>
      <c r="P9" s="563"/>
      <c r="Q9" s="26"/>
      <c r="R9" s="27"/>
    </row>
    <row r="10" spans="1:66" s="1" customFormat="1" ht="10.75" customHeight="1" x14ac:dyDescent="0.35"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</row>
    <row r="11" spans="1:66" s="1" customFormat="1" ht="14.5" customHeight="1" x14ac:dyDescent="0.35">
      <c r="B11" s="25"/>
      <c r="C11" s="26"/>
      <c r="D11" s="109" t="s">
        <v>25</v>
      </c>
      <c r="E11" s="26"/>
      <c r="F11" s="26"/>
      <c r="G11" s="26"/>
      <c r="H11" s="26"/>
      <c r="I11" s="26"/>
      <c r="J11" s="26"/>
      <c r="K11" s="26"/>
      <c r="L11" s="26"/>
      <c r="M11" s="109" t="s">
        <v>26</v>
      </c>
      <c r="N11" s="26"/>
      <c r="O11" s="564" t="s">
        <v>5</v>
      </c>
      <c r="P11" s="564"/>
      <c r="Q11" s="26"/>
      <c r="R11" s="27"/>
    </row>
    <row r="12" spans="1:66" s="1" customFormat="1" ht="18" customHeight="1" x14ac:dyDescent="0.35">
      <c r="B12" s="25"/>
      <c r="C12" s="26"/>
      <c r="D12" s="26"/>
      <c r="E12" s="111" t="s">
        <v>1389</v>
      </c>
      <c r="F12" s="26"/>
      <c r="G12" s="26"/>
      <c r="H12" s="26"/>
      <c r="I12" s="26"/>
      <c r="J12" s="26"/>
      <c r="K12" s="26"/>
      <c r="L12" s="26"/>
      <c r="M12" s="109" t="s">
        <v>27</v>
      </c>
      <c r="N12" s="26"/>
      <c r="O12" s="564" t="s">
        <v>5</v>
      </c>
      <c r="P12" s="564"/>
      <c r="Q12" s="26"/>
      <c r="R12" s="27"/>
    </row>
    <row r="13" spans="1:66" s="1" customFormat="1" ht="7" customHeight="1" x14ac:dyDescent="0.3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</row>
    <row r="14" spans="1:66" s="1" customFormat="1" ht="14.5" customHeight="1" x14ac:dyDescent="0.35">
      <c r="B14" s="25"/>
      <c r="C14" s="26"/>
      <c r="D14" s="109" t="s">
        <v>28</v>
      </c>
      <c r="E14" s="26"/>
      <c r="F14" s="26"/>
      <c r="G14" s="26"/>
      <c r="H14" s="26"/>
      <c r="I14" s="26"/>
      <c r="J14" s="26"/>
      <c r="K14" s="26"/>
      <c r="L14" s="26"/>
      <c r="M14" s="109" t="s">
        <v>26</v>
      </c>
      <c r="N14" s="26"/>
      <c r="O14" s="564">
        <f>IF('[2]Rekapitulace stavby'!AN13="","",'[2]Rekapitulace stavby'!AN13)</f>
        <v>0</v>
      </c>
      <c r="P14" s="564"/>
      <c r="Q14" s="26"/>
      <c r="R14" s="27"/>
    </row>
    <row r="15" spans="1:66" s="1" customFormat="1" ht="18" customHeight="1" x14ac:dyDescent="0.35">
      <c r="B15" s="25"/>
      <c r="C15" s="26"/>
      <c r="D15" s="26"/>
      <c r="E15" s="111" t="str">
        <f>IF('[2]Rekapitulace stavby'!E14="","",'[2]Rekapitulace stavby'!E14)</f>
        <v xml:space="preserve"> </v>
      </c>
      <c r="F15" s="26"/>
      <c r="G15" s="26"/>
      <c r="H15" s="26"/>
      <c r="I15" s="26"/>
      <c r="J15" s="26"/>
      <c r="K15" s="26"/>
      <c r="L15" s="26"/>
      <c r="M15" s="109" t="s">
        <v>27</v>
      </c>
      <c r="N15" s="26"/>
      <c r="O15" s="564">
        <f>IF('[2]Rekapitulace stavby'!AN14="","",'[2]Rekapitulace stavby'!AN14)</f>
        <v>0</v>
      </c>
      <c r="P15" s="564"/>
      <c r="Q15" s="26"/>
      <c r="R15" s="27"/>
    </row>
    <row r="16" spans="1:66" s="1" customFormat="1" ht="7" customHeight="1" x14ac:dyDescent="0.35"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/>
    </row>
    <row r="17" spans="2:18" s="1" customFormat="1" ht="14.5" customHeight="1" x14ac:dyDescent="0.35">
      <c r="B17" s="25"/>
      <c r="C17" s="26"/>
      <c r="D17" s="109" t="s">
        <v>29</v>
      </c>
      <c r="E17" s="26"/>
      <c r="F17" s="26"/>
      <c r="G17" s="26"/>
      <c r="H17" s="26"/>
      <c r="I17" s="26"/>
      <c r="J17" s="26"/>
      <c r="K17" s="26"/>
      <c r="L17" s="26"/>
      <c r="M17" s="109" t="s">
        <v>26</v>
      </c>
      <c r="N17" s="26"/>
      <c r="O17" s="564" t="s">
        <v>5</v>
      </c>
      <c r="P17" s="564"/>
      <c r="Q17" s="26"/>
      <c r="R17" s="27"/>
    </row>
    <row r="18" spans="2:18" s="1" customFormat="1" ht="18" customHeight="1" x14ac:dyDescent="0.35">
      <c r="B18" s="25"/>
      <c r="C18" s="26"/>
      <c r="D18" s="26"/>
      <c r="E18" s="111" t="s">
        <v>1390</v>
      </c>
      <c r="F18" s="26"/>
      <c r="G18" s="26"/>
      <c r="H18" s="26"/>
      <c r="I18" s="26"/>
      <c r="J18" s="26"/>
      <c r="K18" s="26"/>
      <c r="L18" s="26"/>
      <c r="M18" s="109" t="s">
        <v>27</v>
      </c>
      <c r="N18" s="26"/>
      <c r="O18" s="564" t="s">
        <v>5</v>
      </c>
      <c r="P18" s="564"/>
      <c r="Q18" s="26"/>
      <c r="R18" s="27"/>
    </row>
    <row r="19" spans="2:18" s="1" customFormat="1" ht="7" customHeight="1" x14ac:dyDescent="0.3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/>
    </row>
    <row r="20" spans="2:18" s="1" customFormat="1" ht="14.5" customHeight="1" x14ac:dyDescent="0.35">
      <c r="B20" s="25"/>
      <c r="C20" s="26"/>
      <c r="D20" s="109" t="s">
        <v>31</v>
      </c>
      <c r="E20" s="26"/>
      <c r="F20" s="26"/>
      <c r="G20" s="26"/>
      <c r="H20" s="26"/>
      <c r="I20" s="26"/>
      <c r="J20" s="26"/>
      <c r="K20" s="26"/>
      <c r="L20" s="26"/>
      <c r="M20" s="109" t="s">
        <v>26</v>
      </c>
      <c r="N20" s="26"/>
      <c r="O20" s="564" t="s">
        <v>1391</v>
      </c>
      <c r="P20" s="564"/>
      <c r="Q20" s="26"/>
      <c r="R20" s="27"/>
    </row>
    <row r="21" spans="2:18" s="1" customFormat="1" ht="18" customHeight="1" x14ac:dyDescent="0.35">
      <c r="B21" s="25"/>
      <c r="C21" s="26"/>
      <c r="D21" s="26"/>
      <c r="E21" s="111" t="s">
        <v>1392</v>
      </c>
      <c r="F21" s="26"/>
      <c r="G21" s="26"/>
      <c r="H21" s="26"/>
      <c r="I21" s="26"/>
      <c r="J21" s="26"/>
      <c r="K21" s="26"/>
      <c r="L21" s="26"/>
      <c r="M21" s="109" t="s">
        <v>27</v>
      </c>
      <c r="N21" s="26"/>
      <c r="O21" s="564" t="s">
        <v>5</v>
      </c>
      <c r="P21" s="564"/>
      <c r="Q21" s="26"/>
      <c r="R21" s="27"/>
    </row>
    <row r="22" spans="2:18" s="1" customFormat="1" ht="7" customHeight="1" x14ac:dyDescent="0.35"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/>
    </row>
    <row r="23" spans="2:18" s="1" customFormat="1" ht="14.5" customHeight="1" x14ac:dyDescent="0.35">
      <c r="B23" s="25"/>
      <c r="C23" s="26"/>
      <c r="D23" s="109" t="s">
        <v>32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/>
    </row>
    <row r="24" spans="2:18" s="1" customFormat="1" ht="16.5" customHeight="1" x14ac:dyDescent="0.35">
      <c r="B24" s="25"/>
      <c r="C24" s="26"/>
      <c r="D24" s="26"/>
      <c r="E24" s="575" t="s">
        <v>5</v>
      </c>
      <c r="F24" s="575"/>
      <c r="G24" s="575"/>
      <c r="H24" s="575"/>
      <c r="I24" s="575"/>
      <c r="J24" s="575"/>
      <c r="K24" s="575"/>
      <c r="L24" s="575"/>
      <c r="M24" s="26"/>
      <c r="N24" s="26"/>
      <c r="O24" s="26"/>
      <c r="P24" s="26"/>
      <c r="Q24" s="26"/>
      <c r="R24" s="27"/>
    </row>
    <row r="25" spans="2:18" s="1" customFormat="1" ht="7" customHeight="1" x14ac:dyDescent="0.35"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7"/>
    </row>
    <row r="26" spans="2:18" s="1" customFormat="1" ht="7" customHeight="1" x14ac:dyDescent="0.35">
      <c r="B26" s="25"/>
      <c r="C26" s="2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26"/>
      <c r="R26" s="27"/>
    </row>
    <row r="27" spans="2:18" s="1" customFormat="1" ht="14.5" customHeight="1" x14ac:dyDescent="0.35">
      <c r="B27" s="25"/>
      <c r="C27" s="26"/>
      <c r="D27" s="112" t="s">
        <v>116</v>
      </c>
      <c r="E27" s="26"/>
      <c r="F27" s="26"/>
      <c r="G27" s="26"/>
      <c r="H27" s="26"/>
      <c r="I27" s="26"/>
      <c r="J27" s="26"/>
      <c r="K27" s="26"/>
      <c r="L27" s="26"/>
      <c r="M27" s="576">
        <f>N88</f>
        <v>0</v>
      </c>
      <c r="N27" s="576"/>
      <c r="O27" s="576"/>
      <c r="P27" s="576"/>
      <c r="Q27" s="26"/>
      <c r="R27" s="27"/>
    </row>
    <row r="28" spans="2:18" s="1" customFormat="1" ht="14.5" customHeight="1" x14ac:dyDescent="0.35">
      <c r="B28" s="25"/>
      <c r="C28" s="26"/>
      <c r="D28" s="113" t="s">
        <v>117</v>
      </c>
      <c r="E28" s="26"/>
      <c r="F28" s="26"/>
      <c r="G28" s="26"/>
      <c r="H28" s="26"/>
      <c r="I28" s="26"/>
      <c r="J28" s="26"/>
      <c r="K28" s="26"/>
      <c r="L28" s="26"/>
      <c r="M28" s="576">
        <f>N92</f>
        <v>0</v>
      </c>
      <c r="N28" s="576"/>
      <c r="O28" s="576"/>
      <c r="P28" s="576"/>
      <c r="Q28" s="26"/>
      <c r="R28" s="27"/>
    </row>
    <row r="29" spans="2:18" s="1" customFormat="1" ht="7" customHeight="1" x14ac:dyDescent="0.35"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</row>
    <row r="30" spans="2:18" s="1" customFormat="1" ht="25.4" customHeight="1" x14ac:dyDescent="0.35">
      <c r="B30" s="25"/>
      <c r="C30" s="26"/>
      <c r="D30" s="114" t="s">
        <v>35</v>
      </c>
      <c r="E30" s="26"/>
      <c r="F30" s="26"/>
      <c r="G30" s="26"/>
      <c r="H30" s="26"/>
      <c r="I30" s="26"/>
      <c r="J30" s="26"/>
      <c r="K30" s="26"/>
      <c r="L30" s="26"/>
      <c r="M30" s="578">
        <f>ROUND(M27+M28,2)</f>
        <v>0</v>
      </c>
      <c r="N30" s="532"/>
      <c r="O30" s="532"/>
      <c r="P30" s="532"/>
      <c r="Q30" s="26"/>
      <c r="R30" s="27"/>
    </row>
    <row r="31" spans="2:18" s="1" customFormat="1" ht="7" customHeight="1" x14ac:dyDescent="0.35">
      <c r="B31" s="25"/>
      <c r="C31" s="2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26"/>
      <c r="R31" s="27"/>
    </row>
    <row r="32" spans="2:18" s="1" customFormat="1" ht="14.5" customHeight="1" x14ac:dyDescent="0.35">
      <c r="B32" s="25"/>
      <c r="C32" s="26"/>
      <c r="D32" s="115" t="s">
        <v>36</v>
      </c>
      <c r="E32" s="115" t="s">
        <v>37</v>
      </c>
      <c r="F32" s="116">
        <v>0.21</v>
      </c>
      <c r="G32" s="117" t="s">
        <v>38</v>
      </c>
      <c r="H32" s="579">
        <f>ROUND((SUM(BE92:BE93)+SUM(BE111:BE113)), 2)</f>
        <v>0</v>
      </c>
      <c r="I32" s="532"/>
      <c r="J32" s="532"/>
      <c r="K32" s="26"/>
      <c r="L32" s="26"/>
      <c r="M32" s="579">
        <f>ROUND(ROUND((SUM(BE92:BE93)+SUM(BE111:BE113)), 2)*F32, 2)</f>
        <v>0</v>
      </c>
      <c r="N32" s="532"/>
      <c r="O32" s="532"/>
      <c r="P32" s="532"/>
      <c r="Q32" s="26"/>
      <c r="R32" s="27"/>
    </row>
    <row r="33" spans="2:18" s="1" customFormat="1" ht="14.5" customHeight="1" x14ac:dyDescent="0.35">
      <c r="B33" s="25"/>
      <c r="C33" s="26"/>
      <c r="D33" s="26"/>
      <c r="E33" s="115" t="s">
        <v>39</v>
      </c>
      <c r="F33" s="116">
        <v>0.15</v>
      </c>
      <c r="G33" s="117" t="s">
        <v>38</v>
      </c>
      <c r="H33" s="579">
        <f>ROUND((SUM(BF92:BF93)+SUM(BF111:BF113)), 2)</f>
        <v>0</v>
      </c>
      <c r="I33" s="532"/>
      <c r="J33" s="532"/>
      <c r="K33" s="26"/>
      <c r="L33" s="26"/>
      <c r="M33" s="579">
        <f>ROUND(ROUND((SUM(BF92:BF93)+SUM(BF111:BF113)), 2)*F33, 2)</f>
        <v>0</v>
      </c>
      <c r="N33" s="532"/>
      <c r="O33" s="532"/>
      <c r="P33" s="532"/>
      <c r="Q33" s="26"/>
      <c r="R33" s="27"/>
    </row>
    <row r="34" spans="2:18" s="1" customFormat="1" ht="14.5" hidden="1" customHeight="1" x14ac:dyDescent="0.35">
      <c r="B34" s="25"/>
      <c r="C34" s="26"/>
      <c r="D34" s="26"/>
      <c r="E34" s="115" t="s">
        <v>40</v>
      </c>
      <c r="F34" s="116">
        <v>0.21</v>
      </c>
      <c r="G34" s="117" t="s">
        <v>38</v>
      </c>
      <c r="H34" s="579">
        <f>ROUND((SUM(BG92:BG93)+SUM(BG111:BG113)), 2)</f>
        <v>0</v>
      </c>
      <c r="I34" s="532"/>
      <c r="J34" s="532"/>
      <c r="K34" s="26"/>
      <c r="L34" s="26"/>
      <c r="M34" s="579">
        <v>0</v>
      </c>
      <c r="N34" s="532"/>
      <c r="O34" s="532"/>
      <c r="P34" s="532"/>
      <c r="Q34" s="26"/>
      <c r="R34" s="27"/>
    </row>
    <row r="35" spans="2:18" s="1" customFormat="1" ht="14.5" hidden="1" customHeight="1" x14ac:dyDescent="0.35">
      <c r="B35" s="25"/>
      <c r="C35" s="26"/>
      <c r="D35" s="26"/>
      <c r="E35" s="115" t="s">
        <v>41</v>
      </c>
      <c r="F35" s="116">
        <v>0.15</v>
      </c>
      <c r="G35" s="117" t="s">
        <v>38</v>
      </c>
      <c r="H35" s="579">
        <f>ROUND((SUM(BH92:BH93)+SUM(BH111:BH113)), 2)</f>
        <v>0</v>
      </c>
      <c r="I35" s="532"/>
      <c r="J35" s="532"/>
      <c r="K35" s="26"/>
      <c r="L35" s="26"/>
      <c r="M35" s="579">
        <v>0</v>
      </c>
      <c r="N35" s="532"/>
      <c r="O35" s="532"/>
      <c r="P35" s="532"/>
      <c r="Q35" s="26"/>
      <c r="R35" s="27"/>
    </row>
    <row r="36" spans="2:18" s="1" customFormat="1" ht="14.5" hidden="1" customHeight="1" x14ac:dyDescent="0.35">
      <c r="B36" s="25"/>
      <c r="C36" s="26"/>
      <c r="D36" s="26"/>
      <c r="E36" s="115" t="s">
        <v>42</v>
      </c>
      <c r="F36" s="116">
        <v>0</v>
      </c>
      <c r="G36" s="117" t="s">
        <v>38</v>
      </c>
      <c r="H36" s="579">
        <f>ROUND((SUM(BI92:BI93)+SUM(BI111:BI113)), 2)</f>
        <v>0</v>
      </c>
      <c r="I36" s="532"/>
      <c r="J36" s="532"/>
      <c r="K36" s="26"/>
      <c r="L36" s="26"/>
      <c r="M36" s="579">
        <v>0</v>
      </c>
      <c r="N36" s="532"/>
      <c r="O36" s="532"/>
      <c r="P36" s="532"/>
      <c r="Q36" s="26"/>
      <c r="R36" s="27"/>
    </row>
    <row r="37" spans="2:18" s="1" customFormat="1" ht="7" customHeight="1" x14ac:dyDescent="0.35"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</row>
    <row r="38" spans="2:18" s="1" customFormat="1" ht="25.4" customHeight="1" x14ac:dyDescent="0.35">
      <c r="B38" s="25"/>
      <c r="C38" s="85"/>
      <c r="D38" s="118" t="s">
        <v>43</v>
      </c>
      <c r="E38" s="57"/>
      <c r="F38" s="57"/>
      <c r="G38" s="119" t="s">
        <v>44</v>
      </c>
      <c r="H38" s="120" t="s">
        <v>45</v>
      </c>
      <c r="I38" s="57"/>
      <c r="J38" s="57"/>
      <c r="K38" s="57"/>
      <c r="L38" s="580">
        <f>SUM(M30:M36)</f>
        <v>0</v>
      </c>
      <c r="M38" s="580"/>
      <c r="N38" s="580"/>
      <c r="O38" s="580"/>
      <c r="P38" s="581"/>
      <c r="Q38" s="85"/>
      <c r="R38" s="27"/>
    </row>
    <row r="39" spans="2:18" s="1" customFormat="1" ht="14.5" customHeight="1" x14ac:dyDescent="0.35"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</row>
    <row r="40" spans="2:18" s="1" customFormat="1" ht="14.5" customHeight="1" x14ac:dyDescent="0.35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7"/>
    </row>
    <row r="41" spans="2:18" x14ac:dyDescent="0.35">
      <c r="B41" s="1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19"/>
    </row>
    <row r="42" spans="2:18" x14ac:dyDescent="0.35">
      <c r="B42" s="1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19"/>
    </row>
    <row r="43" spans="2:18" x14ac:dyDescent="0.35">
      <c r="B43" s="1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9"/>
    </row>
    <row r="44" spans="2:18" x14ac:dyDescent="0.35">
      <c r="B44" s="18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19"/>
    </row>
    <row r="45" spans="2:18" x14ac:dyDescent="0.35">
      <c r="B45" s="1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19"/>
    </row>
    <row r="46" spans="2:18" x14ac:dyDescent="0.35">
      <c r="B46" s="18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19"/>
    </row>
    <row r="47" spans="2:18" x14ac:dyDescent="0.35">
      <c r="B47" s="1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19"/>
    </row>
    <row r="48" spans="2:18" x14ac:dyDescent="0.35">
      <c r="B48" s="18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19"/>
    </row>
    <row r="49" spans="2:18" x14ac:dyDescent="0.35">
      <c r="B49" s="18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19"/>
    </row>
    <row r="50" spans="2:18" s="1" customFormat="1" ht="13.5" x14ac:dyDescent="0.35">
      <c r="B50" s="25"/>
      <c r="C50" s="26"/>
      <c r="D50" s="121" t="s">
        <v>46</v>
      </c>
      <c r="E50" s="36"/>
      <c r="F50" s="36"/>
      <c r="G50" s="36"/>
      <c r="H50" s="37"/>
      <c r="I50" s="26"/>
      <c r="J50" s="121" t="s">
        <v>47</v>
      </c>
      <c r="K50" s="36"/>
      <c r="L50" s="36"/>
      <c r="M50" s="36"/>
      <c r="N50" s="36"/>
      <c r="O50" s="36"/>
      <c r="P50" s="37"/>
      <c r="Q50" s="26"/>
      <c r="R50" s="27"/>
    </row>
    <row r="51" spans="2:18" x14ac:dyDescent="0.35">
      <c r="B51" s="18"/>
      <c r="C51" s="20"/>
      <c r="D51" s="38"/>
      <c r="E51" s="20"/>
      <c r="F51" s="20"/>
      <c r="G51" s="20"/>
      <c r="H51" s="39"/>
      <c r="I51" s="20"/>
      <c r="J51" s="38"/>
      <c r="K51" s="20"/>
      <c r="L51" s="20"/>
      <c r="M51" s="20"/>
      <c r="N51" s="20"/>
      <c r="O51" s="20"/>
      <c r="P51" s="39"/>
      <c r="Q51" s="20"/>
      <c r="R51" s="19"/>
    </row>
    <row r="52" spans="2:18" x14ac:dyDescent="0.35">
      <c r="B52" s="18"/>
      <c r="C52" s="20"/>
      <c r="D52" s="38"/>
      <c r="E52" s="20"/>
      <c r="F52" s="20"/>
      <c r="G52" s="20"/>
      <c r="H52" s="39"/>
      <c r="I52" s="20"/>
      <c r="J52" s="38"/>
      <c r="K52" s="20"/>
      <c r="L52" s="20"/>
      <c r="M52" s="20"/>
      <c r="N52" s="20"/>
      <c r="O52" s="20"/>
      <c r="P52" s="39"/>
      <c r="Q52" s="20"/>
      <c r="R52" s="19"/>
    </row>
    <row r="53" spans="2:18" x14ac:dyDescent="0.35">
      <c r="B53" s="18"/>
      <c r="C53" s="20"/>
      <c r="D53" s="38"/>
      <c r="E53" s="20"/>
      <c r="F53" s="20"/>
      <c r="G53" s="20"/>
      <c r="H53" s="39"/>
      <c r="I53" s="20"/>
      <c r="J53" s="38"/>
      <c r="K53" s="20"/>
      <c r="L53" s="20"/>
      <c r="M53" s="20"/>
      <c r="N53" s="20"/>
      <c r="O53" s="20"/>
      <c r="P53" s="39"/>
      <c r="Q53" s="20"/>
      <c r="R53" s="19"/>
    </row>
    <row r="54" spans="2:18" x14ac:dyDescent="0.35">
      <c r="B54" s="18"/>
      <c r="C54" s="20"/>
      <c r="D54" s="38"/>
      <c r="E54" s="20"/>
      <c r="F54" s="20"/>
      <c r="G54" s="20"/>
      <c r="H54" s="39"/>
      <c r="I54" s="20"/>
      <c r="J54" s="38"/>
      <c r="K54" s="20"/>
      <c r="L54" s="20"/>
      <c r="M54" s="20"/>
      <c r="N54" s="20"/>
      <c r="O54" s="20"/>
      <c r="P54" s="39"/>
      <c r="Q54" s="20"/>
      <c r="R54" s="19"/>
    </row>
    <row r="55" spans="2:18" x14ac:dyDescent="0.35">
      <c r="B55" s="18"/>
      <c r="C55" s="20"/>
      <c r="D55" s="38"/>
      <c r="E55" s="20"/>
      <c r="F55" s="20"/>
      <c r="G55" s="20"/>
      <c r="H55" s="39"/>
      <c r="I55" s="20"/>
      <c r="J55" s="38"/>
      <c r="K55" s="20"/>
      <c r="L55" s="20"/>
      <c r="M55" s="20"/>
      <c r="N55" s="20"/>
      <c r="O55" s="20"/>
      <c r="P55" s="39"/>
      <c r="Q55" s="20"/>
      <c r="R55" s="19"/>
    </row>
    <row r="56" spans="2:18" x14ac:dyDescent="0.35">
      <c r="B56" s="18"/>
      <c r="C56" s="20"/>
      <c r="D56" s="38"/>
      <c r="E56" s="20"/>
      <c r="F56" s="20"/>
      <c r="G56" s="20"/>
      <c r="H56" s="39"/>
      <c r="I56" s="20"/>
      <c r="J56" s="38"/>
      <c r="K56" s="20"/>
      <c r="L56" s="20"/>
      <c r="M56" s="20"/>
      <c r="N56" s="20"/>
      <c r="O56" s="20"/>
      <c r="P56" s="39"/>
      <c r="Q56" s="20"/>
      <c r="R56" s="19"/>
    </row>
    <row r="57" spans="2:18" x14ac:dyDescent="0.35">
      <c r="B57" s="18"/>
      <c r="C57" s="20"/>
      <c r="D57" s="38"/>
      <c r="E57" s="20"/>
      <c r="F57" s="20"/>
      <c r="G57" s="20"/>
      <c r="H57" s="39"/>
      <c r="I57" s="20"/>
      <c r="J57" s="38"/>
      <c r="K57" s="20"/>
      <c r="L57" s="20"/>
      <c r="M57" s="20"/>
      <c r="N57" s="20"/>
      <c r="O57" s="20"/>
      <c r="P57" s="39"/>
      <c r="Q57" s="20"/>
      <c r="R57" s="19"/>
    </row>
    <row r="58" spans="2:18" x14ac:dyDescent="0.35">
      <c r="B58" s="18"/>
      <c r="C58" s="20"/>
      <c r="D58" s="38"/>
      <c r="E58" s="20"/>
      <c r="F58" s="20"/>
      <c r="G58" s="20"/>
      <c r="H58" s="39"/>
      <c r="I58" s="20"/>
      <c r="J58" s="38"/>
      <c r="K58" s="20"/>
      <c r="L58" s="20"/>
      <c r="M58" s="20"/>
      <c r="N58" s="20"/>
      <c r="O58" s="20"/>
      <c r="P58" s="39"/>
      <c r="Q58" s="20"/>
      <c r="R58" s="19"/>
    </row>
    <row r="59" spans="2:18" s="1" customFormat="1" ht="13.5" x14ac:dyDescent="0.35">
      <c r="B59" s="25"/>
      <c r="C59" s="26"/>
      <c r="D59" s="122" t="s">
        <v>48</v>
      </c>
      <c r="E59" s="41"/>
      <c r="F59" s="41"/>
      <c r="G59" s="123" t="s">
        <v>49</v>
      </c>
      <c r="H59" s="43"/>
      <c r="I59" s="26"/>
      <c r="J59" s="122" t="s">
        <v>48</v>
      </c>
      <c r="K59" s="41"/>
      <c r="L59" s="41"/>
      <c r="M59" s="41"/>
      <c r="N59" s="123" t="s">
        <v>49</v>
      </c>
      <c r="O59" s="41"/>
      <c r="P59" s="43"/>
      <c r="Q59" s="26"/>
      <c r="R59" s="27"/>
    </row>
    <row r="60" spans="2:18" x14ac:dyDescent="0.35">
      <c r="B60" s="18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19"/>
    </row>
    <row r="61" spans="2:18" s="1" customFormat="1" ht="13.5" x14ac:dyDescent="0.35">
      <c r="B61" s="25"/>
      <c r="C61" s="26"/>
      <c r="D61" s="121" t="s">
        <v>50</v>
      </c>
      <c r="E61" s="36"/>
      <c r="F61" s="36"/>
      <c r="G61" s="36"/>
      <c r="H61" s="37"/>
      <c r="I61" s="26"/>
      <c r="J61" s="121" t="s">
        <v>51</v>
      </c>
      <c r="K61" s="36"/>
      <c r="L61" s="36"/>
      <c r="M61" s="36"/>
      <c r="N61" s="36"/>
      <c r="O61" s="36"/>
      <c r="P61" s="37"/>
      <c r="Q61" s="26"/>
      <c r="R61" s="27"/>
    </row>
    <row r="62" spans="2:18" x14ac:dyDescent="0.35">
      <c r="B62" s="18"/>
      <c r="C62" s="20"/>
      <c r="D62" s="38"/>
      <c r="E62" s="20"/>
      <c r="F62" s="20"/>
      <c r="G62" s="20"/>
      <c r="H62" s="39"/>
      <c r="I62" s="20"/>
      <c r="J62" s="38"/>
      <c r="K62" s="20"/>
      <c r="L62" s="20"/>
      <c r="M62" s="20"/>
      <c r="N62" s="20"/>
      <c r="O62" s="20"/>
      <c r="P62" s="39"/>
      <c r="Q62" s="20"/>
      <c r="R62" s="19"/>
    </row>
    <row r="63" spans="2:18" x14ac:dyDescent="0.35">
      <c r="B63" s="18"/>
      <c r="C63" s="20"/>
      <c r="D63" s="38"/>
      <c r="E63" s="20"/>
      <c r="F63" s="20"/>
      <c r="G63" s="20"/>
      <c r="H63" s="39"/>
      <c r="I63" s="20"/>
      <c r="J63" s="38"/>
      <c r="K63" s="20"/>
      <c r="L63" s="20"/>
      <c r="M63" s="20"/>
      <c r="N63" s="20"/>
      <c r="O63" s="20"/>
      <c r="P63" s="39"/>
      <c r="Q63" s="20"/>
      <c r="R63" s="19"/>
    </row>
    <row r="64" spans="2:18" x14ac:dyDescent="0.35">
      <c r="B64" s="18"/>
      <c r="C64" s="20"/>
      <c r="D64" s="38"/>
      <c r="E64" s="20"/>
      <c r="F64" s="20"/>
      <c r="G64" s="20"/>
      <c r="H64" s="39"/>
      <c r="I64" s="20"/>
      <c r="J64" s="38"/>
      <c r="K64" s="20"/>
      <c r="L64" s="20"/>
      <c r="M64" s="20"/>
      <c r="N64" s="20"/>
      <c r="O64" s="20"/>
      <c r="P64" s="39"/>
      <c r="Q64" s="20"/>
      <c r="R64" s="19"/>
    </row>
    <row r="65" spans="2:18" x14ac:dyDescent="0.35">
      <c r="B65" s="18"/>
      <c r="C65" s="20"/>
      <c r="D65" s="38"/>
      <c r="E65" s="20"/>
      <c r="F65" s="20"/>
      <c r="G65" s="20"/>
      <c r="H65" s="39"/>
      <c r="I65" s="20"/>
      <c r="J65" s="38"/>
      <c r="K65" s="20"/>
      <c r="L65" s="20"/>
      <c r="M65" s="20"/>
      <c r="N65" s="20"/>
      <c r="O65" s="20"/>
      <c r="P65" s="39"/>
      <c r="Q65" s="20"/>
      <c r="R65" s="19"/>
    </row>
    <row r="66" spans="2:18" x14ac:dyDescent="0.35">
      <c r="B66" s="18"/>
      <c r="C66" s="20"/>
      <c r="D66" s="38"/>
      <c r="E66" s="20"/>
      <c r="F66" s="20"/>
      <c r="G66" s="20"/>
      <c r="H66" s="39"/>
      <c r="I66" s="20"/>
      <c r="J66" s="38"/>
      <c r="K66" s="20"/>
      <c r="L66" s="20"/>
      <c r="M66" s="20"/>
      <c r="N66" s="20"/>
      <c r="O66" s="20"/>
      <c r="P66" s="39"/>
      <c r="Q66" s="20"/>
      <c r="R66" s="19"/>
    </row>
    <row r="67" spans="2:18" x14ac:dyDescent="0.35">
      <c r="B67" s="18"/>
      <c r="C67" s="20"/>
      <c r="D67" s="38"/>
      <c r="E67" s="20"/>
      <c r="F67" s="20"/>
      <c r="G67" s="20"/>
      <c r="H67" s="39"/>
      <c r="I67" s="20"/>
      <c r="J67" s="38"/>
      <c r="K67" s="20"/>
      <c r="L67" s="20"/>
      <c r="M67" s="20"/>
      <c r="N67" s="20"/>
      <c r="O67" s="20"/>
      <c r="P67" s="39"/>
      <c r="Q67" s="20"/>
      <c r="R67" s="19"/>
    </row>
    <row r="68" spans="2:18" x14ac:dyDescent="0.35">
      <c r="B68" s="18"/>
      <c r="C68" s="20"/>
      <c r="D68" s="38"/>
      <c r="E68" s="20"/>
      <c r="F68" s="20"/>
      <c r="G68" s="20"/>
      <c r="H68" s="39"/>
      <c r="I68" s="20"/>
      <c r="J68" s="38"/>
      <c r="K68" s="20"/>
      <c r="L68" s="20"/>
      <c r="M68" s="20"/>
      <c r="N68" s="20"/>
      <c r="O68" s="20"/>
      <c r="P68" s="39"/>
      <c r="Q68" s="20"/>
      <c r="R68" s="19"/>
    </row>
    <row r="69" spans="2:18" x14ac:dyDescent="0.35">
      <c r="B69" s="18"/>
      <c r="C69" s="20"/>
      <c r="D69" s="38"/>
      <c r="E69" s="20"/>
      <c r="F69" s="20"/>
      <c r="G69" s="20"/>
      <c r="H69" s="39"/>
      <c r="I69" s="20"/>
      <c r="J69" s="38"/>
      <c r="K69" s="20"/>
      <c r="L69" s="20"/>
      <c r="M69" s="20"/>
      <c r="N69" s="20"/>
      <c r="O69" s="20"/>
      <c r="P69" s="39"/>
      <c r="Q69" s="20"/>
      <c r="R69" s="19"/>
    </row>
    <row r="70" spans="2:18" s="1" customFormat="1" ht="13.5" x14ac:dyDescent="0.35">
      <c r="B70" s="25"/>
      <c r="C70" s="26"/>
      <c r="D70" s="122" t="s">
        <v>48</v>
      </c>
      <c r="E70" s="41"/>
      <c r="F70" s="41"/>
      <c r="G70" s="123" t="s">
        <v>49</v>
      </c>
      <c r="H70" s="43"/>
      <c r="I70" s="26"/>
      <c r="J70" s="122" t="s">
        <v>48</v>
      </c>
      <c r="K70" s="41"/>
      <c r="L70" s="41"/>
      <c r="M70" s="41"/>
      <c r="N70" s="123" t="s">
        <v>49</v>
      </c>
      <c r="O70" s="41"/>
      <c r="P70" s="43"/>
      <c r="Q70" s="26"/>
      <c r="R70" s="27"/>
    </row>
    <row r="71" spans="2:18" s="1" customFormat="1" ht="14.5" customHeight="1" x14ac:dyDescent="0.35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6"/>
    </row>
    <row r="75" spans="2:18" s="1" customFormat="1" ht="7" customHeight="1" x14ac:dyDescent="0.35"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9"/>
    </row>
    <row r="76" spans="2:18" s="1" customFormat="1" ht="37" customHeight="1" x14ac:dyDescent="0.35">
      <c r="B76" s="25"/>
      <c r="C76" s="567" t="s">
        <v>118</v>
      </c>
      <c r="D76" s="577"/>
      <c r="E76" s="577"/>
      <c r="F76" s="577"/>
      <c r="G76" s="577"/>
      <c r="H76" s="577"/>
      <c r="I76" s="577"/>
      <c r="J76" s="577"/>
      <c r="K76" s="577"/>
      <c r="L76" s="577"/>
      <c r="M76" s="577"/>
      <c r="N76" s="577"/>
      <c r="O76" s="577"/>
      <c r="P76" s="577"/>
      <c r="Q76" s="577"/>
      <c r="R76" s="27"/>
    </row>
    <row r="77" spans="2:18" s="1" customFormat="1" ht="7" customHeight="1" x14ac:dyDescent="0.35"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7"/>
    </row>
    <row r="78" spans="2:18" s="1" customFormat="1" ht="30" customHeight="1" x14ac:dyDescent="0.35">
      <c r="B78" s="25"/>
      <c r="C78" s="109" t="s">
        <v>17</v>
      </c>
      <c r="D78" s="26"/>
      <c r="E78" s="26"/>
      <c r="F78" s="560" t="str">
        <f>F6</f>
        <v>Nové pracoviště magnetické rezonance a interního příjmu včetně reorganizace 1.PP</v>
      </c>
      <c r="G78" s="561"/>
      <c r="H78" s="561"/>
      <c r="I78" s="561"/>
      <c r="J78" s="561"/>
      <c r="K78" s="561"/>
      <c r="L78" s="561"/>
      <c r="M78" s="561"/>
      <c r="N78" s="561"/>
      <c r="O78" s="561"/>
      <c r="P78" s="561"/>
      <c r="Q78" s="26"/>
      <c r="R78" s="27"/>
    </row>
    <row r="79" spans="2:18" s="1" customFormat="1" ht="37" customHeight="1" x14ac:dyDescent="0.35">
      <c r="B79" s="25"/>
      <c r="C79" s="124" t="s">
        <v>114</v>
      </c>
      <c r="D79" s="26"/>
      <c r="E79" s="26"/>
      <c r="F79" s="562" t="str">
        <f>F7</f>
        <v>02 - Prvotní vybavení - nenaceňovat</v>
      </c>
      <c r="G79" s="532"/>
      <c r="H79" s="532"/>
      <c r="I79" s="532"/>
      <c r="J79" s="532"/>
      <c r="K79" s="532"/>
      <c r="L79" s="532"/>
      <c r="M79" s="532"/>
      <c r="N79" s="532"/>
      <c r="O79" s="532"/>
      <c r="P79" s="532"/>
      <c r="Q79" s="26"/>
      <c r="R79" s="27"/>
    </row>
    <row r="80" spans="2:18" s="1" customFormat="1" ht="7" customHeight="1" x14ac:dyDescent="0.35"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7"/>
    </row>
    <row r="81" spans="2:47" s="1" customFormat="1" ht="18" customHeight="1" x14ac:dyDescent="0.35">
      <c r="B81" s="25"/>
      <c r="C81" s="109" t="s">
        <v>21</v>
      </c>
      <c r="D81" s="26"/>
      <c r="E81" s="26"/>
      <c r="F81" s="111" t="str">
        <f>F9</f>
        <v>pavilon I,Nemocnice Děčín</v>
      </c>
      <c r="G81" s="26"/>
      <c r="H81" s="26"/>
      <c r="I81" s="26"/>
      <c r="J81" s="26"/>
      <c r="K81" s="109" t="s">
        <v>23</v>
      </c>
      <c r="L81" s="26"/>
      <c r="M81" s="563" t="str">
        <f>IF(O9="","",O9)</f>
        <v>8. 2. 2018</v>
      </c>
      <c r="N81" s="563"/>
      <c r="O81" s="563"/>
      <c r="P81" s="563"/>
      <c r="Q81" s="26"/>
      <c r="R81" s="27"/>
    </row>
    <row r="82" spans="2:47" s="1" customFormat="1" ht="7" customHeight="1" x14ac:dyDescent="0.35">
      <c r="B82" s="25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7"/>
    </row>
    <row r="83" spans="2:47" s="1" customFormat="1" x14ac:dyDescent="0.35">
      <c r="B83" s="25"/>
      <c r="C83" s="109" t="s">
        <v>25</v>
      </c>
      <c r="D83" s="26"/>
      <c r="E83" s="26"/>
      <c r="F83" s="111" t="str">
        <f>E12</f>
        <v>Krajská zdravotní, a.s. - Nemocnice Děčín, o.z.</v>
      </c>
      <c r="G83" s="26"/>
      <c r="H83" s="26"/>
      <c r="I83" s="26"/>
      <c r="J83" s="26"/>
      <c r="K83" s="109" t="s">
        <v>29</v>
      </c>
      <c r="L83" s="26"/>
      <c r="M83" s="564" t="str">
        <f>E18</f>
        <v>JIKA CZ, ing Jiří Slánský</v>
      </c>
      <c r="N83" s="564"/>
      <c r="O83" s="564"/>
      <c r="P83" s="564"/>
      <c r="Q83" s="564"/>
      <c r="R83" s="27"/>
    </row>
    <row r="84" spans="2:47" s="1" customFormat="1" ht="14.5" customHeight="1" x14ac:dyDescent="0.35">
      <c r="B84" s="25"/>
      <c r="C84" s="109" t="s">
        <v>28</v>
      </c>
      <c r="D84" s="26"/>
      <c r="E84" s="26"/>
      <c r="F84" s="111" t="str">
        <f>IF(E15="","",E15)</f>
        <v xml:space="preserve"> </v>
      </c>
      <c r="G84" s="26"/>
      <c r="H84" s="26"/>
      <c r="I84" s="26"/>
      <c r="J84" s="26"/>
      <c r="K84" s="109" t="s">
        <v>31</v>
      </c>
      <c r="L84" s="26"/>
      <c r="M84" s="564" t="str">
        <f>E21</f>
        <v>Jan Petr</v>
      </c>
      <c r="N84" s="564"/>
      <c r="O84" s="564"/>
      <c r="P84" s="564"/>
      <c r="Q84" s="564"/>
      <c r="R84" s="27"/>
    </row>
    <row r="85" spans="2:47" s="1" customFormat="1" ht="10.4" customHeight="1" x14ac:dyDescent="0.35">
      <c r="B85" s="25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7"/>
    </row>
    <row r="86" spans="2:47" s="1" customFormat="1" ht="29.25" customHeight="1" x14ac:dyDescent="0.35">
      <c r="B86" s="25"/>
      <c r="C86" s="568" t="s">
        <v>119</v>
      </c>
      <c r="D86" s="537"/>
      <c r="E86" s="537"/>
      <c r="F86" s="537"/>
      <c r="G86" s="537"/>
      <c r="H86" s="85"/>
      <c r="I86" s="85"/>
      <c r="J86" s="85"/>
      <c r="K86" s="85"/>
      <c r="L86" s="85"/>
      <c r="M86" s="85"/>
      <c r="N86" s="568" t="s">
        <v>120</v>
      </c>
      <c r="O86" s="537"/>
      <c r="P86" s="537"/>
      <c r="Q86" s="537"/>
      <c r="R86" s="27"/>
    </row>
    <row r="87" spans="2:47" s="1" customFormat="1" ht="10.4" customHeight="1" x14ac:dyDescent="0.35">
      <c r="B87" s="25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7"/>
    </row>
    <row r="88" spans="2:47" s="1" customFormat="1" ht="29.25" customHeight="1" x14ac:dyDescent="0.35">
      <c r="B88" s="25"/>
      <c r="C88" s="125" t="s">
        <v>121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569">
        <f>N111</f>
        <v>0</v>
      </c>
      <c r="O88" s="570"/>
      <c r="P88" s="570"/>
      <c r="Q88" s="570"/>
      <c r="R88" s="27"/>
      <c r="AU88" s="14" t="s">
        <v>122</v>
      </c>
    </row>
    <row r="89" spans="2:47" s="130" customFormat="1" ht="25" customHeight="1" x14ac:dyDescent="0.35">
      <c r="B89" s="126"/>
      <c r="C89" s="127"/>
      <c r="D89" s="128" t="s">
        <v>132</v>
      </c>
      <c r="E89" s="127"/>
      <c r="F89" s="127"/>
      <c r="G89" s="127"/>
      <c r="H89" s="127"/>
      <c r="I89" s="127"/>
      <c r="J89" s="127"/>
      <c r="K89" s="127"/>
      <c r="L89" s="127"/>
      <c r="M89" s="127"/>
      <c r="N89" s="557">
        <f>N112</f>
        <v>0</v>
      </c>
      <c r="O89" s="571"/>
      <c r="P89" s="571"/>
      <c r="Q89" s="571"/>
      <c r="R89" s="129"/>
    </row>
    <row r="90" spans="2:47" s="135" customFormat="1" ht="19.899999999999999" customHeight="1" x14ac:dyDescent="0.35">
      <c r="B90" s="131"/>
      <c r="C90" s="132"/>
      <c r="D90" s="133" t="s">
        <v>1393</v>
      </c>
      <c r="E90" s="132"/>
      <c r="F90" s="132"/>
      <c r="G90" s="132"/>
      <c r="H90" s="132"/>
      <c r="I90" s="132"/>
      <c r="J90" s="132"/>
      <c r="K90" s="132"/>
      <c r="L90" s="132"/>
      <c r="M90" s="132"/>
      <c r="N90" s="559">
        <f>N113</f>
        <v>0</v>
      </c>
      <c r="O90" s="572"/>
      <c r="P90" s="572"/>
      <c r="Q90" s="572"/>
      <c r="R90" s="134"/>
    </row>
    <row r="91" spans="2:47" s="1" customFormat="1" ht="21.75" customHeight="1" x14ac:dyDescent="0.35">
      <c r="B91" s="25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7"/>
    </row>
    <row r="92" spans="2:47" s="1" customFormat="1" ht="29.25" customHeight="1" x14ac:dyDescent="0.35">
      <c r="B92" s="25"/>
      <c r="C92" s="125" t="s">
        <v>147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570">
        <v>0</v>
      </c>
      <c r="O92" s="573"/>
      <c r="P92" s="573"/>
      <c r="Q92" s="573"/>
      <c r="R92" s="27"/>
      <c r="T92" s="87"/>
      <c r="U92" s="136" t="s">
        <v>36</v>
      </c>
    </row>
    <row r="93" spans="2:47" s="1" customFormat="1" ht="18" customHeight="1" x14ac:dyDescent="0.35"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7"/>
    </row>
    <row r="94" spans="2:47" s="1" customFormat="1" ht="29.25" customHeight="1" x14ac:dyDescent="0.35">
      <c r="B94" s="25"/>
      <c r="C94" s="137" t="s">
        <v>106</v>
      </c>
      <c r="D94" s="85"/>
      <c r="E94" s="85"/>
      <c r="F94" s="85"/>
      <c r="G94" s="85"/>
      <c r="H94" s="85"/>
      <c r="I94" s="85"/>
      <c r="J94" s="85"/>
      <c r="K94" s="85"/>
      <c r="L94" s="574">
        <f>ROUND(SUM(N88+N92),2)</f>
        <v>0</v>
      </c>
      <c r="M94" s="574"/>
      <c r="N94" s="574"/>
      <c r="O94" s="574"/>
      <c r="P94" s="574"/>
      <c r="Q94" s="574"/>
      <c r="R94" s="27"/>
    </row>
    <row r="95" spans="2:47" s="1" customFormat="1" ht="7" customHeight="1" x14ac:dyDescent="0.35">
      <c r="B95" s="44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6"/>
    </row>
    <row r="99" spans="2:63" s="1" customFormat="1" ht="7" customHeight="1" x14ac:dyDescent="0.35"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9"/>
    </row>
    <row r="100" spans="2:63" s="1" customFormat="1" ht="37" customHeight="1" x14ac:dyDescent="0.35">
      <c r="B100" s="25"/>
      <c r="C100" s="567" t="s">
        <v>148</v>
      </c>
      <c r="D100" s="532"/>
      <c r="E100" s="532"/>
      <c r="F100" s="532"/>
      <c r="G100" s="532"/>
      <c r="H100" s="532"/>
      <c r="I100" s="532"/>
      <c r="J100" s="532"/>
      <c r="K100" s="532"/>
      <c r="L100" s="532"/>
      <c r="M100" s="532"/>
      <c r="N100" s="532"/>
      <c r="O100" s="532"/>
      <c r="P100" s="532"/>
      <c r="Q100" s="532"/>
      <c r="R100" s="27"/>
    </row>
    <row r="101" spans="2:63" s="1" customFormat="1" ht="7" customHeight="1" x14ac:dyDescent="0.35">
      <c r="B101" s="25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7"/>
    </row>
    <row r="102" spans="2:63" s="1" customFormat="1" ht="30" customHeight="1" x14ac:dyDescent="0.35">
      <c r="B102" s="25"/>
      <c r="C102" s="109" t="s">
        <v>17</v>
      </c>
      <c r="D102" s="26"/>
      <c r="E102" s="26"/>
      <c r="F102" s="560" t="str">
        <f>F6</f>
        <v>Nové pracoviště magnetické rezonance a interního příjmu včetně reorganizace 1.PP</v>
      </c>
      <c r="G102" s="561"/>
      <c r="H102" s="561"/>
      <c r="I102" s="561"/>
      <c r="J102" s="561"/>
      <c r="K102" s="561"/>
      <c r="L102" s="561"/>
      <c r="M102" s="561"/>
      <c r="N102" s="561"/>
      <c r="O102" s="561"/>
      <c r="P102" s="561"/>
      <c r="Q102" s="26"/>
      <c r="R102" s="27"/>
    </row>
    <row r="103" spans="2:63" s="1" customFormat="1" ht="37" customHeight="1" x14ac:dyDescent="0.35">
      <c r="B103" s="25"/>
      <c r="C103" s="124" t="s">
        <v>114</v>
      </c>
      <c r="D103" s="26"/>
      <c r="E103" s="26"/>
      <c r="F103" s="562" t="str">
        <f>F7</f>
        <v>02 - Prvotní vybavení - nenaceňovat</v>
      </c>
      <c r="G103" s="532"/>
      <c r="H103" s="532"/>
      <c r="I103" s="532"/>
      <c r="J103" s="532"/>
      <c r="K103" s="532"/>
      <c r="L103" s="532"/>
      <c r="M103" s="532"/>
      <c r="N103" s="532"/>
      <c r="O103" s="532"/>
      <c r="P103" s="532"/>
      <c r="Q103" s="26"/>
      <c r="R103" s="27"/>
    </row>
    <row r="104" spans="2:63" s="1" customFormat="1" ht="7" customHeight="1" x14ac:dyDescent="0.35">
      <c r="B104" s="25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</row>
    <row r="105" spans="2:63" s="1" customFormat="1" ht="18" customHeight="1" x14ac:dyDescent="0.35">
      <c r="B105" s="25"/>
      <c r="C105" s="109" t="s">
        <v>21</v>
      </c>
      <c r="D105" s="26"/>
      <c r="E105" s="26"/>
      <c r="F105" s="111" t="str">
        <f>F9</f>
        <v>pavilon I,Nemocnice Děčín</v>
      </c>
      <c r="G105" s="26"/>
      <c r="H105" s="26"/>
      <c r="I105" s="26"/>
      <c r="J105" s="26"/>
      <c r="K105" s="109" t="s">
        <v>23</v>
      </c>
      <c r="L105" s="26"/>
      <c r="M105" s="563" t="str">
        <f>IF(O9="","",O9)</f>
        <v>8. 2. 2018</v>
      </c>
      <c r="N105" s="563"/>
      <c r="O105" s="563"/>
      <c r="P105" s="563"/>
      <c r="Q105" s="26"/>
      <c r="R105" s="27"/>
    </row>
    <row r="106" spans="2:63" s="1" customFormat="1" ht="7" customHeight="1" x14ac:dyDescent="0.35">
      <c r="B106" s="25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</row>
    <row r="107" spans="2:63" s="1" customFormat="1" x14ac:dyDescent="0.35">
      <c r="B107" s="25"/>
      <c r="C107" s="109" t="s">
        <v>25</v>
      </c>
      <c r="D107" s="26"/>
      <c r="E107" s="26"/>
      <c r="F107" s="111" t="str">
        <f>E12</f>
        <v>Krajská zdravotní, a.s. - Nemocnice Děčín, o.z.</v>
      </c>
      <c r="G107" s="26"/>
      <c r="H107" s="26"/>
      <c r="I107" s="26"/>
      <c r="J107" s="26"/>
      <c r="K107" s="109" t="s">
        <v>29</v>
      </c>
      <c r="L107" s="26"/>
      <c r="M107" s="564" t="str">
        <f>E18</f>
        <v>JIKA CZ, ing Jiří Slánský</v>
      </c>
      <c r="N107" s="564"/>
      <c r="O107" s="564"/>
      <c r="P107" s="564"/>
      <c r="Q107" s="564"/>
      <c r="R107" s="27"/>
    </row>
    <row r="108" spans="2:63" s="1" customFormat="1" ht="14.5" customHeight="1" x14ac:dyDescent="0.35">
      <c r="B108" s="25"/>
      <c r="C108" s="109" t="s">
        <v>28</v>
      </c>
      <c r="D108" s="26"/>
      <c r="E108" s="26"/>
      <c r="F108" s="111" t="str">
        <f>IF(E15="","",E15)</f>
        <v xml:space="preserve"> </v>
      </c>
      <c r="G108" s="26"/>
      <c r="H108" s="26"/>
      <c r="I108" s="26"/>
      <c r="J108" s="26"/>
      <c r="K108" s="109" t="s">
        <v>31</v>
      </c>
      <c r="L108" s="26"/>
      <c r="M108" s="564" t="str">
        <f>E21</f>
        <v>Jan Petr</v>
      </c>
      <c r="N108" s="564"/>
      <c r="O108" s="564"/>
      <c r="P108" s="564"/>
      <c r="Q108" s="564"/>
      <c r="R108" s="27"/>
    </row>
    <row r="109" spans="2:63" s="1" customFormat="1" ht="10.4" customHeight="1" x14ac:dyDescent="0.35">
      <c r="B109" s="25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</row>
    <row r="110" spans="2:63" s="6" customFormat="1" ht="29.25" customHeight="1" x14ac:dyDescent="0.35">
      <c r="B110" s="88"/>
      <c r="C110" s="138" t="s">
        <v>149</v>
      </c>
      <c r="D110" s="139" t="s">
        <v>150</v>
      </c>
      <c r="E110" s="139" t="s">
        <v>54</v>
      </c>
      <c r="F110" s="565" t="s">
        <v>151</v>
      </c>
      <c r="G110" s="565"/>
      <c r="H110" s="565"/>
      <c r="I110" s="565"/>
      <c r="J110" s="139" t="s">
        <v>152</v>
      </c>
      <c r="K110" s="139" t="s">
        <v>153</v>
      </c>
      <c r="L110" s="565" t="s">
        <v>154</v>
      </c>
      <c r="M110" s="565"/>
      <c r="N110" s="565" t="s">
        <v>120</v>
      </c>
      <c r="O110" s="565"/>
      <c r="P110" s="565"/>
      <c r="Q110" s="566"/>
      <c r="R110" s="89"/>
      <c r="T110" s="140" t="s">
        <v>155</v>
      </c>
      <c r="U110" s="141" t="s">
        <v>36</v>
      </c>
      <c r="V110" s="141" t="s">
        <v>156</v>
      </c>
      <c r="W110" s="141" t="s">
        <v>157</v>
      </c>
      <c r="X110" s="141" t="s">
        <v>158</v>
      </c>
      <c r="Y110" s="141" t="s">
        <v>159</v>
      </c>
      <c r="Z110" s="141" t="s">
        <v>160</v>
      </c>
      <c r="AA110" s="142" t="s">
        <v>161</v>
      </c>
    </row>
    <row r="111" spans="2:63" s="1" customFormat="1" ht="29.25" customHeight="1" x14ac:dyDescent="0.35">
      <c r="B111" s="25"/>
      <c r="C111" s="143" t="s">
        <v>116</v>
      </c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554">
        <f>BK111</f>
        <v>0</v>
      </c>
      <c r="O111" s="555"/>
      <c r="P111" s="555"/>
      <c r="Q111" s="555"/>
      <c r="R111" s="27"/>
      <c r="T111" s="61"/>
      <c r="U111" s="36"/>
      <c r="V111" s="36"/>
      <c r="W111" s="144">
        <f>W112</f>
        <v>0</v>
      </c>
      <c r="X111" s="36"/>
      <c r="Y111" s="144">
        <f>Y112</f>
        <v>0</v>
      </c>
      <c r="Z111" s="36"/>
      <c r="AA111" s="145">
        <f>AA112</f>
        <v>0</v>
      </c>
      <c r="AT111" s="14" t="s">
        <v>71</v>
      </c>
      <c r="AU111" s="14" t="s">
        <v>122</v>
      </c>
      <c r="BK111" s="146">
        <f>BK112</f>
        <v>0</v>
      </c>
    </row>
    <row r="112" spans="2:63" s="151" customFormat="1" ht="37.4" customHeight="1" x14ac:dyDescent="0.35">
      <c r="B112" s="147"/>
      <c r="C112" s="148"/>
      <c r="D112" s="149" t="s">
        <v>132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556">
        <f>BK112</f>
        <v>0</v>
      </c>
      <c r="O112" s="557"/>
      <c r="P112" s="557"/>
      <c r="Q112" s="557"/>
      <c r="R112" s="150"/>
      <c r="T112" s="152"/>
      <c r="U112" s="148"/>
      <c r="V112" s="148"/>
      <c r="W112" s="153">
        <f>W113</f>
        <v>0</v>
      </c>
      <c r="X112" s="148"/>
      <c r="Y112" s="153">
        <f>Y113</f>
        <v>0</v>
      </c>
      <c r="Z112" s="148"/>
      <c r="AA112" s="154">
        <f>AA113</f>
        <v>0</v>
      </c>
      <c r="AR112" s="155" t="s">
        <v>112</v>
      </c>
      <c r="AT112" s="156" t="s">
        <v>71</v>
      </c>
      <c r="AU112" s="156" t="s">
        <v>72</v>
      </c>
      <c r="AY112" s="155" t="s">
        <v>162</v>
      </c>
      <c r="BK112" s="157">
        <f>BK113</f>
        <v>0</v>
      </c>
    </row>
    <row r="113" spans="2:63" s="151" customFormat="1" ht="19.899999999999999" customHeight="1" x14ac:dyDescent="0.35">
      <c r="B113" s="147"/>
      <c r="C113" s="148"/>
      <c r="D113" s="158" t="s">
        <v>1393</v>
      </c>
      <c r="E113" s="158"/>
      <c r="F113" s="158"/>
      <c r="G113" s="158"/>
      <c r="H113" s="158"/>
      <c r="I113" s="158"/>
      <c r="J113" s="158"/>
      <c r="K113" s="158"/>
      <c r="L113" s="158"/>
      <c r="M113" s="158"/>
      <c r="N113" s="558">
        <f>BK113</f>
        <v>0</v>
      </c>
      <c r="O113" s="559"/>
      <c r="P113" s="559"/>
      <c r="Q113" s="559"/>
      <c r="R113" s="150"/>
      <c r="T113" s="159"/>
      <c r="U113" s="160"/>
      <c r="V113" s="160"/>
      <c r="W113" s="161">
        <v>0</v>
      </c>
      <c r="X113" s="160"/>
      <c r="Y113" s="161">
        <v>0</v>
      </c>
      <c r="Z113" s="160"/>
      <c r="AA113" s="162">
        <v>0</v>
      </c>
      <c r="AR113" s="155" t="s">
        <v>112</v>
      </c>
      <c r="AT113" s="156" t="s">
        <v>71</v>
      </c>
      <c r="AU113" s="156" t="s">
        <v>78</v>
      </c>
      <c r="AY113" s="155" t="s">
        <v>162</v>
      </c>
      <c r="BK113" s="157">
        <v>0</v>
      </c>
    </row>
    <row r="114" spans="2:63" s="1" customFormat="1" ht="7" customHeight="1" x14ac:dyDescent="0.35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6"/>
    </row>
  </sheetData>
  <sheetProtection algorithmName="SHA-512" hashValue="kgod33wQUnTyeAsdipDWZwELAvjqOiLbwysSchmYpGBUfMOKZDS/BPvlrKTFz7B5vAgrXAjwL36VAF7a0RCquw==" saltValue="2dzwlw3Mke0zDRt/7VCasg==" spinCount="100000" sheet="1" objects="1" scenarios="1" selectLockedCells="1"/>
  <mergeCells count="55">
    <mergeCell ref="H1:K1"/>
    <mergeCell ref="C2:Q2"/>
    <mergeCell ref="S2:AC2"/>
    <mergeCell ref="C4:Q4"/>
    <mergeCell ref="F6:P6"/>
    <mergeCell ref="O17:P17"/>
    <mergeCell ref="O18:P18"/>
    <mergeCell ref="O20:P20"/>
    <mergeCell ref="O21:P21"/>
    <mergeCell ref="F7:P7"/>
    <mergeCell ref="O9:P9"/>
    <mergeCell ref="O11:P11"/>
    <mergeCell ref="O12:P12"/>
    <mergeCell ref="O14:P14"/>
    <mergeCell ref="O15:P15"/>
    <mergeCell ref="E24:L24"/>
    <mergeCell ref="M27:P27"/>
    <mergeCell ref="C76:Q76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M28:P28"/>
    <mergeCell ref="C100:Q100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2:Q92"/>
    <mergeCell ref="L94:Q94"/>
    <mergeCell ref="N111:Q111"/>
    <mergeCell ref="N112:Q112"/>
    <mergeCell ref="N113:Q113"/>
    <mergeCell ref="F102:P102"/>
    <mergeCell ref="F103:P103"/>
    <mergeCell ref="M105:P105"/>
    <mergeCell ref="M107:Q107"/>
    <mergeCell ref="M108:Q108"/>
    <mergeCell ref="F110:I110"/>
    <mergeCell ref="L110:M110"/>
    <mergeCell ref="N110:Q110"/>
  </mergeCells>
  <hyperlinks>
    <hyperlink ref="F1:G1" location="C2" display="1) Krycí list rozpočtu" xr:uid="{00000000-0004-0000-0200-000000000000}"/>
    <hyperlink ref="H1:K1" location="C86" display="2) Rekapitulace rozpočtu" xr:uid="{00000000-0004-0000-0200-000001000000}"/>
    <hyperlink ref="L1" location="C110" display="3) Rozpočet" xr:uid="{00000000-0004-0000-0200-000002000000}"/>
    <hyperlink ref="S1:T1" location="'Rekapitulace stavby'!C2" display="Rekapitulace stavby" xr:uid="{00000000-0004-0000-02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117"/>
  <sheetViews>
    <sheetView showGridLines="0" workbookViewId="0">
      <pane ySplit="1" topLeftCell="A103" activePane="bottomLeft" state="frozen"/>
      <selection pane="bottomLeft" activeCell="F114" sqref="A1:XFD1048576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80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1267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ROUND((SUM(BE92:BE93)+SUM(BE111:BE116)), 2)</f>
        <v>0</v>
      </c>
      <c r="I32" s="520"/>
      <c r="J32" s="520"/>
      <c r="K32" s="175"/>
      <c r="L32" s="175"/>
      <c r="M32" s="530">
        <f>ROUND(ROUND((SUM(BE92:BE93)+SUM(BE111:BE116)),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ROUND((SUM(BF92:BF93)+SUM(BF111:BF116)), 2)</f>
        <v>0</v>
      </c>
      <c r="I33" s="520"/>
      <c r="J33" s="520"/>
      <c r="K33" s="175"/>
      <c r="L33" s="175"/>
      <c r="M33" s="530">
        <f>ROUND(ROUND((SUM(BF92:BF93)+SUM(BF111:BF116)),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ROUND((SUM(BG92:BG93)+SUM(BG111:BG116)),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ROUND((SUM(BH92:BH93)+SUM(BH111:BH116)),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ROUND((SUM(BI92:BI93)+SUM(BI111:BI116)),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03 - Volné a interié - 03 - Volné a interiérové ...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1269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03 - Volné a interié - 03 - Volné a interiérové ...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1269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SUM(W114:W116)</f>
        <v>0</v>
      </c>
      <c r="X113" s="234"/>
      <c r="Y113" s="239">
        <f>SUM(Y114:Y116)</f>
        <v>0</v>
      </c>
      <c r="Z113" s="234"/>
      <c r="AA113" s="240">
        <f>SUM(AA114:AA116)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SUM(BK114:BK116)</f>
        <v>0</v>
      </c>
    </row>
    <row r="114" spans="2:65" s="173" customFormat="1" ht="25.5" customHeight="1" x14ac:dyDescent="0.35">
      <c r="B114" s="174"/>
      <c r="C114" s="245" t="s">
        <v>78</v>
      </c>
      <c r="D114" s="245" t="s">
        <v>163</v>
      </c>
      <c r="E114" s="246" t="s">
        <v>1270</v>
      </c>
      <c r="F114" s="460" t="s">
        <v>1271</v>
      </c>
      <c r="G114" s="460"/>
      <c r="H114" s="460"/>
      <c r="I114" s="460"/>
      <c r="J114" s="247" t="s">
        <v>294</v>
      </c>
      <c r="K114" s="248">
        <v>1</v>
      </c>
      <c r="L114" s="462">
        <v>0</v>
      </c>
      <c r="M114" s="462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50" t="s">
        <v>37</v>
      </c>
      <c r="V114" s="251">
        <v>0</v>
      </c>
      <c r="W114" s="251">
        <f>V114*K114</f>
        <v>0</v>
      </c>
      <c r="X114" s="251">
        <v>0</v>
      </c>
      <c r="Y114" s="251">
        <f>X114*K114</f>
        <v>0</v>
      </c>
      <c r="Z114" s="251">
        <v>0</v>
      </c>
      <c r="AA114" s="252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259" customFormat="1" ht="16.5" customHeight="1" x14ac:dyDescent="0.35">
      <c r="B115" s="254"/>
      <c r="C115" s="255"/>
      <c r="D115" s="255"/>
      <c r="E115" s="256" t="s">
        <v>5</v>
      </c>
      <c r="F115" s="481" t="s">
        <v>78</v>
      </c>
      <c r="G115" s="482"/>
      <c r="H115" s="482"/>
      <c r="I115" s="482"/>
      <c r="J115" s="255"/>
      <c r="K115" s="257">
        <v>1</v>
      </c>
      <c r="L115" s="255"/>
      <c r="M115" s="255"/>
      <c r="N115" s="255"/>
      <c r="O115" s="255"/>
      <c r="P115" s="255"/>
      <c r="Q115" s="255"/>
      <c r="R115" s="258"/>
      <c r="T115" s="260"/>
      <c r="U115" s="255"/>
      <c r="V115" s="255"/>
      <c r="W115" s="255"/>
      <c r="X115" s="255"/>
      <c r="Y115" s="255"/>
      <c r="Z115" s="255"/>
      <c r="AA115" s="261"/>
      <c r="AT115" s="262" t="s">
        <v>169</v>
      </c>
      <c r="AU115" s="262" t="s">
        <v>112</v>
      </c>
      <c r="AV115" s="259" t="s">
        <v>112</v>
      </c>
      <c r="AW115" s="259" t="s">
        <v>30</v>
      </c>
      <c r="AX115" s="259" t="s">
        <v>72</v>
      </c>
      <c r="AY115" s="262" t="s">
        <v>162</v>
      </c>
    </row>
    <row r="116" spans="2:65" s="268" customFormat="1" ht="16.5" customHeight="1" x14ac:dyDescent="0.35">
      <c r="B116" s="263"/>
      <c r="C116" s="264"/>
      <c r="D116" s="264"/>
      <c r="E116" s="265" t="s">
        <v>5</v>
      </c>
      <c r="F116" s="479" t="s">
        <v>170</v>
      </c>
      <c r="G116" s="480"/>
      <c r="H116" s="480"/>
      <c r="I116" s="480"/>
      <c r="J116" s="264"/>
      <c r="K116" s="266">
        <v>1</v>
      </c>
      <c r="L116" s="264"/>
      <c r="M116" s="264"/>
      <c r="N116" s="264"/>
      <c r="O116" s="264"/>
      <c r="P116" s="264"/>
      <c r="Q116" s="264"/>
      <c r="R116" s="267"/>
      <c r="T116" s="286"/>
      <c r="U116" s="287"/>
      <c r="V116" s="287"/>
      <c r="W116" s="287"/>
      <c r="X116" s="287"/>
      <c r="Y116" s="287"/>
      <c r="Z116" s="287"/>
      <c r="AA116" s="288"/>
      <c r="AT116" s="271" t="s">
        <v>169</v>
      </c>
      <c r="AU116" s="271" t="s">
        <v>112</v>
      </c>
      <c r="AV116" s="268" t="s">
        <v>167</v>
      </c>
      <c r="AW116" s="268" t="s">
        <v>30</v>
      </c>
      <c r="AX116" s="268" t="s">
        <v>78</v>
      </c>
      <c r="AY116" s="271" t="s">
        <v>162</v>
      </c>
    </row>
    <row r="117" spans="2:65" s="173" customFormat="1" ht="7" customHeight="1" x14ac:dyDescent="0.35">
      <c r="B117" s="199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1"/>
    </row>
  </sheetData>
  <sheetProtection algorithmName="SHA-512" hashValue="teGGz1LIWd0jv4HwJTOrhDdFsWxtFXMEmvGE6X6WhEJ3j9VwRYNFSZ6W3Zo3fU0Q7KiQV1QdEZwZarekVwTFkA==" saltValue="XRRdSejjXXI5A4SQOl17mg==" spinCount="100000" sheet="1" objects="1" scenarios="1" selectLockedCells="1"/>
  <mergeCells count="60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M107:Q107"/>
    <mergeCell ref="M108:Q108"/>
    <mergeCell ref="N89:Q89"/>
    <mergeCell ref="N90:Q90"/>
    <mergeCell ref="N92:Q92"/>
    <mergeCell ref="L94:Q94"/>
    <mergeCell ref="C100:Q100"/>
    <mergeCell ref="H1:K1"/>
    <mergeCell ref="S2:AC2"/>
    <mergeCell ref="F115:I115"/>
    <mergeCell ref="F116:I116"/>
    <mergeCell ref="N111:Q111"/>
    <mergeCell ref="N112:Q112"/>
    <mergeCell ref="N113:Q113"/>
    <mergeCell ref="F110:I110"/>
    <mergeCell ref="L110:M110"/>
    <mergeCell ref="N110:Q110"/>
    <mergeCell ref="F114:I114"/>
    <mergeCell ref="L114:M114"/>
    <mergeCell ref="N114:Q114"/>
    <mergeCell ref="F102:P102"/>
    <mergeCell ref="F103:P103"/>
    <mergeCell ref="M105:P105"/>
  </mergeCells>
  <hyperlinks>
    <hyperlink ref="F1:G1" location="C2" display="1) Krycí list rozpočtu" xr:uid="{00000000-0004-0000-0300-000000000000}"/>
    <hyperlink ref="H1:K1" location="C86" display="2) Rekapitulace rozpočtu" xr:uid="{00000000-0004-0000-0300-000001000000}"/>
    <hyperlink ref="L1" location="C110" display="3) Rozpočet" xr:uid="{00000000-0004-0000-0300-000002000000}"/>
    <hyperlink ref="S1:T1" location="'Rekapitulace stavby'!C2" display="Rekapitulace stavby" xr:uid="{00000000-0004-0000-03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115"/>
  <sheetViews>
    <sheetView showGridLines="0" workbookViewId="0">
      <pane ySplit="1" topLeftCell="A76" activePane="bottomLeft" state="frozen"/>
      <selection pane="bottomLeft" activeCell="I111" sqref="I111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81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1272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04 - Videomanagment  - 04 - Videomanagment - nen...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1273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1274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04 - Videomanagment  - 04 - Videomanagment - nen...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1273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167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1274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167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1276</v>
      </c>
      <c r="G114" s="460"/>
      <c r="H114" s="460"/>
      <c r="I114" s="460"/>
      <c r="J114" s="247" t="s">
        <v>316</v>
      </c>
      <c r="K114" s="248">
        <v>1</v>
      </c>
      <c r="L114" s="462">
        <v>0</v>
      </c>
      <c r="M114" s="462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1277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1277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IueIwCuDlYoPAMhZPJpaBlTcKBQ3LrVZrcAZ00R41kOLg78DNlePQ2AIfa8ToAid5Ap/1XiZgbfAa1Ejjzju2A==" saltValue="iKZ3mNY6s/YTuIZkEin04w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0400-000000000000}"/>
    <hyperlink ref="H1:K1" location="C86" display="2) Rekapitulace rozpočtu" xr:uid="{00000000-0004-0000-0400-000001000000}"/>
    <hyperlink ref="L1" location="C110" display="3) Rozpočet" xr:uid="{00000000-0004-0000-0400-000002000000}"/>
    <hyperlink ref="S1:T1" location="'Rekapitulace stavby'!C2" display="Rekapitulace stavby" xr:uid="{00000000-0004-0000-04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N115"/>
  <sheetViews>
    <sheetView showGridLines="0" workbookViewId="0">
      <pane ySplit="1" topLeftCell="A82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82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1278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05 - Ústřední topení - 05 - Ústřední topení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1279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05 - Ústřední topení - 05 - Ústřední topení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1279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1280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usP2nBHlYyujADnV1xpLOhe9na3wcW2hJqjlnpxwMDY8wB84DfHbcf3dfsPjbuZoT7Nrv2ao+Llsp32EYoXiFQ==" saltValue="k51eQfpQpw6J5bwXRnYakg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0500-000000000000}"/>
    <hyperlink ref="H1:K1" location="C86" display="2) Rekapitulace rozpočtu" xr:uid="{00000000-0004-0000-0500-000001000000}"/>
    <hyperlink ref="L1" location="C110" display="3) Rozpočet" xr:uid="{00000000-0004-0000-0500-000002000000}"/>
    <hyperlink ref="S1:T1" location="'Rekapitulace stavby'!C2" display="Rekapitulace stavby" xr:uid="{00000000-0004-0000-05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N115"/>
  <sheetViews>
    <sheetView showGridLines="0" workbookViewId="0">
      <pane ySplit="1" topLeftCell="A85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83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1281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06 - Vzduchotechnika - 06 - Vzduchotechnika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1282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06 - Vzduchotechnika - 06 - Vzduchotechnika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1282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1283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ioKTSRGwkDtYror0fv4jq26MAwrN9T2ZUHQwJa1Y3ro3ZtS1y/VwWUV2yGFQCRMcaO+oHHM7GWWaXHxFYp43fw==" saltValue="LdnbPyrykfbYbDIfWsRk4A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0600-000000000000}"/>
    <hyperlink ref="H1:K1" location="C86" display="2) Rekapitulace rozpočtu" xr:uid="{00000000-0004-0000-0600-000001000000}"/>
    <hyperlink ref="L1" location="C110" display="3) Rozpočet" xr:uid="{00000000-0004-0000-0600-000002000000}"/>
    <hyperlink ref="S1:T1" location="'Rekapitulace stavby'!C2" display="Rekapitulace stavby" xr:uid="{00000000-0004-0000-06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N115"/>
  <sheetViews>
    <sheetView showGridLines="0" workbookViewId="0">
      <pane ySplit="1" topLeftCell="A91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84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1284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07 - Měření a regula - 07 - Měření a regulace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1285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07 - Měření a regula - 07 - Měření a regulace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1285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1286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CO7fQHZfCDHHGpj3ntU7gc7pJdLr4nbTzbqRsvlwWg9SIEt1kkJMQpmMxWY/nHFPGPO+AMgxt3Zu0p7DfcVvrA==" saltValue="a1ZDhJLl0niZ7FYr+EQ74A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0700-000000000000}"/>
    <hyperlink ref="H1:K1" location="C86" display="2) Rekapitulace rozpočtu" xr:uid="{00000000-0004-0000-0700-000001000000}"/>
    <hyperlink ref="L1" location="C110" display="3) Rozpočet" xr:uid="{00000000-0004-0000-0700-000002000000}"/>
    <hyperlink ref="S1:T1" location="'Rekapitulace stavby'!C2" display="Rekapitulace stavby" xr:uid="{00000000-0004-0000-07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N115"/>
  <sheetViews>
    <sheetView showGridLines="0" workbookViewId="0">
      <pane ySplit="1" topLeftCell="A85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85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1287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08 - Kanalizace - 08 - Kanalizace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1288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08 - Kanalizace - 08 - Kanalizace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1288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1289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BAXE6pB0iPUdk5ZXt5kMIeZGkXzPYMIT1H5xNsnhPAonnsgIYPceZru97Q7UFcI5JG5xaHJXiib7ZVLnkrtWSA==" saltValue="Mncx44PAaukMjOKyPrBjOA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0800-000000000000}"/>
    <hyperlink ref="H1:K1" location="C86" display="2) Rekapitulace rozpočtu" xr:uid="{00000000-0004-0000-0800-000001000000}"/>
    <hyperlink ref="L1" location="C110" display="3) Rozpočet" xr:uid="{00000000-0004-0000-0800-000002000000}"/>
    <hyperlink ref="S1:T1" location="'Rekapitulace stavby'!C2" display="Rekapitulace stavby" xr:uid="{00000000-0004-0000-08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N115"/>
  <sheetViews>
    <sheetView showGridLines="0" workbookViewId="0">
      <pane ySplit="1" topLeftCell="A88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86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1290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09 - Vodovod - 09 - Vodovod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1291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09 - Vodovod - 09 - Vodovod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1291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1292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mXTyfa/HTN38fCBMWxVyNktCr5Bi+juPVE/JtPFFv94fQ1FwEqvx8U7KDlR2h0KfcUcWVlySFRQKM4E8WVvRuw==" saltValue="KEPoOcwQ4+qTf0outRKYtQ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0900-000000000000}"/>
    <hyperlink ref="H1:K1" location="C86" display="2) Rekapitulace rozpočtu" xr:uid="{00000000-0004-0000-0900-000001000000}"/>
    <hyperlink ref="L1" location="C110" display="3) Rozpočet" xr:uid="{00000000-0004-0000-0900-000002000000}"/>
    <hyperlink ref="S1:T1" location="'Rekapitulace stavby'!C2" display="Rekapitulace stavby" xr:uid="{00000000-0004-0000-09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N115"/>
  <sheetViews>
    <sheetView showGridLines="0" workbookViewId="0">
      <pane ySplit="1" topLeftCell="A88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87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1293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10 - Přípojka splašk - 10 - Přípojka splašková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1294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10 - Přípojka splašk - 10 - Přípojka splašková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1294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1295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ww2tT2xed/lvpg0SnphouBxHRl2d99oigNZKes4I+w9RiQ80DTgiJc0Sp5BeE+eKt7au/2XxpXHH2MNuHfuYQw==" saltValue="OrbevWm6kU9Ac54OG2YnoA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0A00-000000000000}"/>
    <hyperlink ref="H1:K1" location="C86" display="2) Rekapitulace rozpočtu" xr:uid="{00000000-0004-0000-0A00-000001000000}"/>
    <hyperlink ref="L1" location="C110" display="3) Rozpočet" xr:uid="{00000000-0004-0000-0A00-000002000000}"/>
    <hyperlink ref="S1:T1" location="'Rekapitulace stavby'!C2" display="Rekapitulace stavby" xr:uid="{00000000-0004-0000-0A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N115"/>
  <sheetViews>
    <sheetView showGridLines="0" workbookViewId="0">
      <pane ySplit="1" topLeftCell="A85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88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1296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11 - Přípojka vodovo - 11 - Přípojka vodovodní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1297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11 - Přípojka vodovo - 11 - Přípojka vodovodní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1297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1298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qU5FX5pKbVlmekT7nRBFSwEigikGCtdkf+I3fvO9IYL/yjFlnMUJKkkmCKsbboRZU/vlC1sc55Kbij9UiICdAg==" saltValue="3TbD/8jpfAFsXjkdWIKwcg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0B00-000000000000}"/>
    <hyperlink ref="H1:K1" location="C86" display="2) Rekapitulace rozpočtu" xr:uid="{00000000-0004-0000-0B00-000001000000}"/>
    <hyperlink ref="L1" location="C110" display="3) Rozpočet" xr:uid="{00000000-0004-0000-0B00-000002000000}"/>
    <hyperlink ref="S1:T1" location="'Rekapitulace stavby'!C2" display="Rekapitulace stavby" xr:uid="{00000000-0004-0000-0B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N115"/>
  <sheetViews>
    <sheetView showGridLines="0" workbookViewId="0">
      <pane ySplit="1" topLeftCell="A85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89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1299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12 - Dešťová kanaliz - 12 - Dešťová kanalizace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1300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12 - Dešťová kanaliz - 12 - Dešťová kanalizace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1300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1301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zmff2yIApD7Kmf88TkcZAEKIFfXC4VyODYe+WwiQi9tlmoZjZ96zhur+5J1wpaYgOTkYcbM0kHPxZZdBRT/Mmw==" saltValue="CCVdGxv8KpogLJVIT9edZg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0C00-000000000000}"/>
    <hyperlink ref="H1:K1" location="C86" display="2) Rekapitulace rozpočtu" xr:uid="{00000000-0004-0000-0C00-000001000000}"/>
    <hyperlink ref="L1" location="C110" display="3) Rozpočet" xr:uid="{00000000-0004-0000-0C00-000002000000}"/>
    <hyperlink ref="S1:T1" location="'Rekapitulace stavby'!C2" display="Rekapitulace stavby" xr:uid="{00000000-0004-0000-0C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N115"/>
  <sheetViews>
    <sheetView showGridLines="0" workbookViewId="0">
      <pane ySplit="1" topLeftCell="A94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90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1302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13 - Přeložka vodovo - 13 - Přeložka vodovodu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1303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13 - Přeložka vodovo - 13 - Přeložka vodovodu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1303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1304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FfJzJON2iGEq04MLo1Wh0LwTBwzPbaQaS3h/DYMWw1Vc0kZzJdlagrVPZBTtISNp6Q2TJf2sKk7hawYEAvRw7g==" saltValue="zpc6/ekMhWtZYhbZbDvQoA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0D00-000000000000}"/>
    <hyperlink ref="H1:K1" location="C86" display="2) Rekapitulace rozpočtu" xr:uid="{00000000-0004-0000-0D00-000001000000}"/>
    <hyperlink ref="L1" location="C110" display="3) Rozpočet" xr:uid="{00000000-0004-0000-0D00-000002000000}"/>
    <hyperlink ref="S1:T1" location="'Rekapitulace stavby'!C2" display="Rekapitulace stavby" xr:uid="{00000000-0004-0000-0D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N115"/>
  <sheetViews>
    <sheetView showGridLines="0" workbookViewId="0">
      <pane ySplit="1" topLeftCell="A91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91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1305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14 - EPS - 14 - EPS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1306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14 - EPS - 14 - EPS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1306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1307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DttffXtUrcH0BM1KqYBu1X6Psb0E1YdfxpM6ShQHh9om+y9iawA3psoOolcV7qcnZ5r0JrtZL+HYEKw/Zv5mFg==" saltValue="/jbEaOSipBHVItYnqT/D/w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0E00-000000000000}"/>
    <hyperlink ref="H1:K1" location="C86" display="2) Rekapitulace rozpočtu" xr:uid="{00000000-0004-0000-0E00-000001000000}"/>
    <hyperlink ref="L1" location="C110" display="3) Rozpočet" xr:uid="{00000000-0004-0000-0E00-000002000000}"/>
    <hyperlink ref="S1:T1" location="'Rekapitulace stavby'!C2" display="Rekapitulace stavby" xr:uid="{00000000-0004-0000-0E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N115"/>
  <sheetViews>
    <sheetView showGridLines="0" workbookViewId="0">
      <pane ySplit="1" topLeftCell="A91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92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1308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15 - NN - 15 - NN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1309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15 - NN - 15 - NN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1309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1310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jkgDjSpwi0xDjomrfWrMvbOWV/klHnom49mWmdIiz1WlUG1+pry3Q46sEulBYbu+0Fi92YlW+0LHKnAFbkEMsQ==" saltValue="o4aePPDfVtA/g2x3ZYjbwA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0F00-000000000000}"/>
    <hyperlink ref="H1:K1" location="C86" display="2) Rekapitulace rozpočtu" xr:uid="{00000000-0004-0000-0F00-000001000000}"/>
    <hyperlink ref="L1" location="C110" display="3) Rozpočet" xr:uid="{00000000-0004-0000-0F00-000002000000}"/>
    <hyperlink ref="S1:T1" location="'Rekapitulace stavby'!C2" display="Rekapitulace stavby" xr:uid="{00000000-0004-0000-0F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N115"/>
  <sheetViews>
    <sheetView showGridLines="0" workbookViewId="0">
      <pane ySplit="1" topLeftCell="A91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93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1311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16 - NN - osvětlení  - 16 - NN - osvětlení - nen...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1312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16 - NN - osvětlení  - 16 - NN - osvětlení - nen...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1312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1313</v>
      </c>
      <c r="G114" s="460"/>
      <c r="H114" s="460"/>
      <c r="I114" s="460"/>
      <c r="J114" s="247" t="s">
        <v>316</v>
      </c>
      <c r="K114" s="248">
        <v>1</v>
      </c>
      <c r="L114" s="462">
        <v>0</v>
      </c>
      <c r="M114" s="462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QzE77I2B/1brArGSv7P9CnlFxSA52IHJjJd7/qenDWJcJZgR2uvCSPq+D0GfT35Cy/7KkPSWJGKgl1igmCbEKw==" saltValue="E03xbnUXQya9TId5g134nw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1000-000000000000}"/>
    <hyperlink ref="H1:K1" location="C86" display="2) Rekapitulace rozpočtu" xr:uid="{00000000-0004-0000-1000-000001000000}"/>
    <hyperlink ref="L1" location="C110" display="3) Rozpočet" xr:uid="{00000000-0004-0000-1000-000002000000}"/>
    <hyperlink ref="S1:T1" location="'Rekapitulace stavby'!C2" display="Rekapitulace stavby" xr:uid="{00000000-0004-0000-10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N115"/>
  <sheetViews>
    <sheetView showGridLines="0" workbookViewId="0">
      <pane ySplit="1" topLeftCell="A91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94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1314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17 - NN - bleskosvod - 17 - NN - bleskosvod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1315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17 - NN - bleskosvod - 17 - NN - bleskosvod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1315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1316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yygFYGk1a/0QaQUYZLHJVo9aOyQPD+2RhzX1IsETwD/CqgqTzSzdU8Zfb4Duw7tyPAG3bXI6DR7xU6ulPtCaCg==" saltValue="71gJTh92O1/PKcilwNWLxA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1100-000000000000}"/>
    <hyperlink ref="H1:K1" location="C86" display="2) Rekapitulace rozpočtu" xr:uid="{00000000-0004-0000-1100-000001000000}"/>
    <hyperlink ref="L1" location="C110" display="3) Rozpočet" xr:uid="{00000000-0004-0000-1100-000002000000}"/>
    <hyperlink ref="S1:T1" location="'Rekapitulace stavby'!C2" display="Rekapitulace stavby" xr:uid="{00000000-0004-0000-11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N115"/>
  <sheetViews>
    <sheetView showGridLines="0" workbookViewId="0">
      <pane ySplit="1" topLeftCell="A79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95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1317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18 - NN - přeložka - 18 - NN - přeložka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1318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18 - NN - přeložka - 18 - NN - přeložka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1318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1319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ilh+hDh7ovIa3NV0ykyapolrTC5qgVDaqZrGOvhkvuFS8Q+kKyWuHPXGktSWlsIS5OcyyPX+uzA1W6RNCD4yKA==" saltValue="uwK/+fIsy7ww0iZN+gD8Pw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1200-000000000000}"/>
    <hyperlink ref="H1:K1" location="C86" display="2) Rekapitulace rozpočtu" xr:uid="{00000000-0004-0000-1200-000001000000}"/>
    <hyperlink ref="L1" location="C110" display="3) Rozpočet" xr:uid="{00000000-0004-0000-1200-000002000000}"/>
    <hyperlink ref="S1:T1" location="'Rekapitulace stavby'!C2" display="Rekapitulace stavby" xr:uid="{00000000-0004-0000-12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N115"/>
  <sheetViews>
    <sheetView showGridLines="0" workbookViewId="0">
      <pane ySplit="1" topLeftCell="A103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96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1320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19 - NN - přípojka - 19 - NN - přípojka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1321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19 - NN - přípojka - 19 - NN - přípojka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1321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1322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4XZKuK3P95m2qrsnxdOAV6F4elu0a5H10IPpu6HC8i7EcvUKLc7Fx7x5DkT7YIULNdsz2kL5jkWDLL7u91Dn5A==" saltValue="dv+0PEogMqUwvN7nxHCIZQ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1300-000000000000}"/>
    <hyperlink ref="H1:K1" location="C86" display="2) Rekapitulace rozpočtu" xr:uid="{00000000-0004-0000-1300-000001000000}"/>
    <hyperlink ref="L1" location="C110" display="3) Rozpočet" xr:uid="{00000000-0004-0000-1300-000002000000}"/>
    <hyperlink ref="S1:T1" location="'Rekapitulace stavby'!C2" display="Rekapitulace stavby" xr:uid="{00000000-0004-0000-13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N115"/>
  <sheetViews>
    <sheetView showGridLines="0" workbookViewId="0">
      <pane ySplit="1" topLeftCell="A94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97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1323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20 - SLP - kabeláž - 20 - SLP - kabeláž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1324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20 - SLP - kabeláž - 20 - SLP - kabeláž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1324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1325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FNWuW6KYa18FXScbvsWwrmvZU/4Ln5gNpaFWAEy45E8BfdP5j537NWq+rCaSzPp6GGFop0R6i7S6n/FIkVn23w==" saltValue="Jaqce1K6RlS+LZBKGSNPOA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1400-000000000000}"/>
    <hyperlink ref="H1:K1" location="C86" display="2) Rekapitulace rozpočtu" xr:uid="{00000000-0004-0000-1400-000001000000}"/>
    <hyperlink ref="L1" location="C110" display="3) Rozpočet" xr:uid="{00000000-0004-0000-1400-000002000000}"/>
    <hyperlink ref="S1:T1" location="'Rekapitulace stavby'!C2" display="Rekapitulace stavby" xr:uid="{00000000-0004-0000-14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N115"/>
  <sheetViews>
    <sheetView showGridLines="0" workbookViewId="0">
      <pane ySplit="1" topLeftCell="A94" activePane="bottomLeft" state="frozen"/>
      <selection pane="bottomLeft" activeCell="AE105" sqref="AE105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98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1326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21 - SLP - koncové p - 21 - SLP - koncové prvky ...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1327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21 - SLP - koncové p - 21 - SLP - koncové prvky ...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1327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25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1328</v>
      </c>
      <c r="G114" s="460"/>
      <c r="H114" s="460"/>
      <c r="I114" s="460"/>
      <c r="J114" s="247" t="s">
        <v>316</v>
      </c>
      <c r="K114" s="248">
        <v>1</v>
      </c>
      <c r="L114" s="462">
        <v>0</v>
      </c>
      <c r="M114" s="462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gSmgz4NNgtjKd9UhQkHwKb790S1QTbqRxsH1bd2x0ILLTGn8VEDLt7viHWerAPaYEHk8WhQLTkRiCLTsj9yUbA==" saltValue="TxnmGYgSJnqJ3dgMm31KoA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1500-000000000000}"/>
    <hyperlink ref="H1:K1" location="C86" display="2) Rekapitulace rozpočtu" xr:uid="{00000000-0004-0000-1500-000001000000}"/>
    <hyperlink ref="L1" location="C110" display="3) Rozpočet" xr:uid="{00000000-0004-0000-1500-000002000000}"/>
    <hyperlink ref="S1:T1" location="'Rekapitulace stavby'!C2" display="Rekapitulace stavby" xr:uid="{00000000-0004-0000-15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N115"/>
  <sheetViews>
    <sheetView showGridLines="0" workbookViewId="0">
      <pane ySplit="1" topLeftCell="A88" activePane="bottomLeft" state="frozen"/>
      <selection pane="bottomLeft" sqref="A1:XFD1048576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99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1329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22 - Medicinální ply - 22 - Medicinální plyny - ...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1330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22 - Medicinální ply - 22 - Medicinální plyny - ...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1330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1331</v>
      </c>
      <c r="G114" s="460"/>
      <c r="H114" s="460"/>
      <c r="I114" s="460"/>
      <c r="J114" s="247" t="s">
        <v>316</v>
      </c>
      <c r="K114" s="248">
        <v>1</v>
      </c>
      <c r="L114" s="462">
        <v>0</v>
      </c>
      <c r="M114" s="462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nTFqBcz9w3rz2zQg2G3l3WTv4ejYypCfFKmiG3lBuvi1ab+y5b2BWYPwH/al6kBqEQz9j2vN9GMCMdcv5PeTKQ==" saltValue="0eFmDuWsudTJchb35zklgA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1600-000000000000}"/>
    <hyperlink ref="H1:K1" location="C86" display="2) Rekapitulace rozpočtu" xr:uid="{00000000-0004-0000-1600-000001000000}"/>
    <hyperlink ref="L1" location="C110" display="3) Rozpočet" xr:uid="{00000000-0004-0000-1600-000002000000}"/>
    <hyperlink ref="S1:T1" location="'Rekapitulace stavby'!C2" display="Rekapitulace stavby" xr:uid="{00000000-0004-0000-16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BN115"/>
  <sheetViews>
    <sheetView showGridLines="0" workbookViewId="0">
      <pane ySplit="1" topLeftCell="A94" activePane="bottomLeft" state="frozen"/>
      <selection pane="bottomLeft" sqref="A1:XFD1048576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100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1332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23 - Lékařská techno - 23 - Lékařská technologie...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1333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23 - Lékařská techno - 23 - Lékařská technologie...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1333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25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1334</v>
      </c>
      <c r="G114" s="460"/>
      <c r="H114" s="460"/>
      <c r="I114" s="460"/>
      <c r="J114" s="247" t="s">
        <v>316</v>
      </c>
      <c r="K114" s="248">
        <v>1</v>
      </c>
      <c r="L114" s="462">
        <v>0</v>
      </c>
      <c r="M114" s="462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bdDfwD4mEKJSxdmKiT45J/oRZ3rjVD+j9alxgc9wVEv1lUinzPd31U0SJxNJCmeI3dWH2wB3YKuW16Z3JaECJg==" saltValue="717h3DArXCxEylXXFwjvXg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1700-000000000000}"/>
    <hyperlink ref="H1:K1" location="C86" display="2) Rekapitulace rozpočtu" xr:uid="{00000000-0004-0000-1700-000001000000}"/>
    <hyperlink ref="L1" location="C110" display="3) Rozpočet" xr:uid="{00000000-0004-0000-1700-000002000000}"/>
    <hyperlink ref="S1:T1" location="'Rekapitulace stavby'!C2" display="Rekapitulace stavby" xr:uid="{00000000-0004-0000-17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BN115"/>
  <sheetViews>
    <sheetView showGridLines="0" workbookViewId="0">
      <pane ySplit="1" topLeftCell="A91" activePane="bottomLeft" state="frozen"/>
      <selection pane="bottomLeft" sqref="A1:XFD1048576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101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1335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24 - Komunikace - ne - 24 - Komunikace - nenaceň...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1336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24 - Komunikace - ne - 24 - Komunikace - nenaceň...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1336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1337</v>
      </c>
      <c r="G114" s="460"/>
      <c r="H114" s="460"/>
      <c r="I114" s="460"/>
      <c r="J114" s="247" t="s">
        <v>316</v>
      </c>
      <c r="K114" s="248">
        <v>1</v>
      </c>
      <c r="L114" s="462">
        <v>0</v>
      </c>
      <c r="M114" s="462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Y/SiTBIItSmwkItWvdqplDggMX7QIqqMEMxAAQmUYLTP0GYEM18RB1ke+TUpA/mE+I/993rMYApR2GSBMNUTaQ==" saltValue="+zJhAGZ9hepbYFMtnbcebQ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1800-000000000000}"/>
    <hyperlink ref="H1:K1" location="C86" display="2) Rekapitulace rozpočtu" xr:uid="{00000000-0004-0000-1800-000001000000}"/>
    <hyperlink ref="L1" location="C110" display="3) Rozpočet" xr:uid="{00000000-0004-0000-1800-000002000000}"/>
    <hyperlink ref="S1:T1" location="'Rekapitulace stavby'!C2" display="Rekapitulace stavby" xr:uid="{00000000-0004-0000-18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BN137"/>
  <sheetViews>
    <sheetView showGridLines="0" tabSelected="1" workbookViewId="0">
      <pane ySplit="1" topLeftCell="A109" activePane="bottomLeft" state="frozen"/>
      <selection pane="bottomLeft" activeCell="L118" sqref="L118:M118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29.875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hidden="1" customWidth="1"/>
    <col min="30" max="30" width="15" style="163" hidden="1" customWidth="1"/>
    <col min="31" max="31" width="16.375" style="163" hidden="1" customWidth="1"/>
    <col min="32" max="43" width="0" style="163" hidden="1" customWidth="1"/>
    <col min="44" max="65" width="9.375" style="163" hidden="1" customWidth="1"/>
    <col min="66" max="66" width="0" style="163" hidden="1" customWidth="1"/>
    <col min="67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102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1338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N96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ROUND((SUM(BE96:BE97)+SUM(BE115:BE136)), 2)</f>
        <v>0</v>
      </c>
      <c r="I32" s="520"/>
      <c r="J32" s="520"/>
      <c r="K32" s="175"/>
      <c r="L32" s="175"/>
      <c r="M32" s="530">
        <f>ROUND(ROUND((SUM(BE96:BE97)+SUM(BE115:BE136)),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ROUND((SUM(BF96:BF97)+SUM(BF115:BF136)), 2)</f>
        <v>0</v>
      </c>
      <c r="I33" s="520"/>
      <c r="J33" s="520"/>
      <c r="K33" s="175"/>
      <c r="L33" s="175"/>
      <c r="M33" s="530">
        <f>ROUND(ROUND((SUM(BF96:BF97)+SUM(BF115:BF136)),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ROUND((SUM(BG96:BG97)+SUM(BG115:BG136)),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ROUND((SUM(BH96:BH97)+SUM(BH115:BH136)),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ROUND((SUM(BI96:BI97)+SUM(BI115:BI136)),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VORN - Vedlejší a os - VORN - Vedlejší a ostatní...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N115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1339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N116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1340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N117</f>
        <v>0</v>
      </c>
      <c r="O90" s="591"/>
      <c r="P90" s="591"/>
      <c r="Q90" s="591"/>
      <c r="R90" s="215"/>
    </row>
    <row r="91" spans="2:47" s="216" customFormat="1" ht="19.899999999999999" customHeight="1" x14ac:dyDescent="0.35">
      <c r="B91" s="212"/>
      <c r="C91" s="213"/>
      <c r="D91" s="214" t="s">
        <v>1341</v>
      </c>
      <c r="E91" s="213"/>
      <c r="F91" s="213"/>
      <c r="G91" s="213"/>
      <c r="H91" s="213"/>
      <c r="I91" s="213"/>
      <c r="J91" s="213"/>
      <c r="K91" s="213"/>
      <c r="L91" s="213"/>
      <c r="M91" s="213"/>
      <c r="N91" s="590">
        <f>N122</f>
        <v>0</v>
      </c>
      <c r="O91" s="591"/>
      <c r="P91" s="591"/>
      <c r="Q91" s="591"/>
      <c r="R91" s="215"/>
    </row>
    <row r="92" spans="2:47" s="216" customFormat="1" ht="19.899999999999999" customHeight="1" x14ac:dyDescent="0.35">
      <c r="B92" s="212"/>
      <c r="C92" s="213"/>
      <c r="D92" s="214" t="s">
        <v>1342</v>
      </c>
      <c r="E92" s="213"/>
      <c r="F92" s="213"/>
      <c r="G92" s="213"/>
      <c r="H92" s="213"/>
      <c r="I92" s="213"/>
      <c r="J92" s="213"/>
      <c r="K92" s="213"/>
      <c r="L92" s="213"/>
      <c r="M92" s="213"/>
      <c r="N92" s="590">
        <f>N133</f>
        <v>0</v>
      </c>
      <c r="O92" s="591"/>
      <c r="P92" s="591"/>
      <c r="Q92" s="591"/>
      <c r="R92" s="215"/>
    </row>
    <row r="93" spans="2:47" s="216" customFormat="1" ht="19.899999999999999" customHeight="1" x14ac:dyDescent="0.35">
      <c r="B93" s="212"/>
      <c r="C93" s="213"/>
      <c r="D93" s="214" t="s">
        <v>1343</v>
      </c>
      <c r="E93" s="213"/>
      <c r="F93" s="213"/>
      <c r="G93" s="213"/>
      <c r="H93" s="213"/>
      <c r="I93" s="213"/>
      <c r="J93" s="213"/>
      <c r="K93" s="213"/>
      <c r="L93" s="213"/>
      <c r="M93" s="213"/>
      <c r="N93" s="590">
        <f>N135</f>
        <v>0</v>
      </c>
      <c r="O93" s="591"/>
      <c r="P93" s="591"/>
      <c r="Q93" s="591"/>
      <c r="R93" s="215"/>
    </row>
    <row r="94" spans="2:47" s="216" customFormat="1" ht="19.899999999999999" customHeight="1" x14ac:dyDescent="0.35">
      <c r="B94" s="212"/>
      <c r="C94" s="213"/>
      <c r="D94" s="214" t="s">
        <v>1344</v>
      </c>
      <c r="E94" s="213"/>
      <c r="F94" s="213"/>
      <c r="G94" s="213"/>
      <c r="H94" s="213"/>
      <c r="I94" s="213"/>
      <c r="J94" s="213"/>
      <c r="K94" s="213"/>
      <c r="L94" s="213"/>
      <c r="M94" s="213"/>
      <c r="N94" s="590" t="e">
        <f>#REF!</f>
        <v>#REF!</v>
      </c>
      <c r="O94" s="591"/>
      <c r="P94" s="591"/>
      <c r="Q94" s="591"/>
      <c r="R94" s="215"/>
    </row>
    <row r="95" spans="2:47" s="173" customFormat="1" ht="21.75" customHeight="1" x14ac:dyDescent="0.35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7"/>
    </row>
    <row r="96" spans="2:47" s="173" customFormat="1" ht="29.25" customHeight="1" x14ac:dyDescent="0.35">
      <c r="B96" s="174"/>
      <c r="C96" s="206" t="s">
        <v>147</v>
      </c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592">
        <v>0</v>
      </c>
      <c r="O96" s="593"/>
      <c r="P96" s="593"/>
      <c r="Q96" s="593"/>
      <c r="R96" s="177"/>
      <c r="T96" s="217"/>
      <c r="U96" s="218" t="s">
        <v>36</v>
      </c>
    </row>
    <row r="97" spans="2:18" s="173" customFormat="1" ht="18" customHeight="1" x14ac:dyDescent="0.35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7"/>
    </row>
    <row r="98" spans="2:18" s="173" customFormat="1" ht="29.25" customHeight="1" x14ac:dyDescent="0.35">
      <c r="B98" s="174"/>
      <c r="C98" s="219" t="s">
        <v>106</v>
      </c>
      <c r="D98" s="186"/>
      <c r="E98" s="186"/>
      <c r="F98" s="186"/>
      <c r="G98" s="186"/>
      <c r="H98" s="186"/>
      <c r="I98" s="186"/>
      <c r="J98" s="186"/>
      <c r="K98" s="186"/>
      <c r="L98" s="594">
        <f>ROUND(SUM(N88+N96),2)</f>
        <v>0</v>
      </c>
      <c r="M98" s="594"/>
      <c r="N98" s="594"/>
      <c r="O98" s="594"/>
      <c r="P98" s="594"/>
      <c r="Q98" s="594"/>
      <c r="R98" s="177"/>
    </row>
    <row r="99" spans="2:18" s="173" customFormat="1" ht="7" customHeight="1" x14ac:dyDescent="0.35">
      <c r="B99" s="199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1"/>
    </row>
    <row r="103" spans="2:18" s="173" customFormat="1" ht="7" customHeight="1" x14ac:dyDescent="0.35">
      <c r="B103" s="202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4"/>
    </row>
    <row r="104" spans="2:18" s="173" customFormat="1" ht="37" customHeight="1" x14ac:dyDescent="0.35">
      <c r="B104" s="174"/>
      <c r="C104" s="519" t="s">
        <v>148</v>
      </c>
      <c r="D104" s="520"/>
      <c r="E104" s="520"/>
      <c r="F104" s="520"/>
      <c r="G104" s="520"/>
      <c r="H104" s="520"/>
      <c r="I104" s="520"/>
      <c r="J104" s="520"/>
      <c r="K104" s="520"/>
      <c r="L104" s="520"/>
      <c r="M104" s="520"/>
      <c r="N104" s="520"/>
      <c r="O104" s="520"/>
      <c r="P104" s="520"/>
      <c r="Q104" s="520"/>
      <c r="R104" s="177"/>
    </row>
    <row r="105" spans="2:18" s="173" customFormat="1" ht="7" customHeight="1" x14ac:dyDescent="0.35">
      <c r="B105" s="174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7"/>
    </row>
    <row r="106" spans="2:18" s="173" customFormat="1" ht="30" customHeight="1" x14ac:dyDescent="0.35">
      <c r="B106" s="174"/>
      <c r="C106" s="172" t="s">
        <v>17</v>
      </c>
      <c r="D106" s="175"/>
      <c r="E106" s="175"/>
      <c r="F106" s="521" t="str">
        <f>F6</f>
        <v>MRI_DEC-R-01-AR-ST-PBR-rev3-2018-04-11</v>
      </c>
      <c r="G106" s="522"/>
      <c r="H106" s="522"/>
      <c r="I106" s="522"/>
      <c r="J106" s="522"/>
      <c r="K106" s="522"/>
      <c r="L106" s="522"/>
      <c r="M106" s="522"/>
      <c r="N106" s="522"/>
      <c r="O106" s="522"/>
      <c r="P106" s="522"/>
      <c r="Q106" s="175"/>
      <c r="R106" s="177"/>
    </row>
    <row r="107" spans="2:18" s="173" customFormat="1" ht="37" customHeight="1" x14ac:dyDescent="0.35">
      <c r="B107" s="174"/>
      <c r="C107" s="205" t="s">
        <v>114</v>
      </c>
      <c r="D107" s="175"/>
      <c r="E107" s="175"/>
      <c r="F107" s="523" t="str">
        <f>F7</f>
        <v>VORN - Vedlejší a os - VORN - Vedlejší a ostatní...</v>
      </c>
      <c r="G107" s="520"/>
      <c r="H107" s="520"/>
      <c r="I107" s="520"/>
      <c r="J107" s="520"/>
      <c r="K107" s="520"/>
      <c r="L107" s="520"/>
      <c r="M107" s="520"/>
      <c r="N107" s="520"/>
      <c r="O107" s="520"/>
      <c r="P107" s="520"/>
      <c r="Q107" s="175"/>
      <c r="R107" s="177"/>
    </row>
    <row r="108" spans="2:18" s="173" customFormat="1" ht="7" customHeight="1" x14ac:dyDescent="0.35">
      <c r="B108" s="174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7"/>
    </row>
    <row r="109" spans="2:18" s="173" customFormat="1" ht="18" customHeight="1" x14ac:dyDescent="0.35">
      <c r="B109" s="174"/>
      <c r="C109" s="172" t="s">
        <v>21</v>
      </c>
      <c r="D109" s="175"/>
      <c r="E109" s="175"/>
      <c r="F109" s="178" t="str">
        <f>F9</f>
        <v xml:space="preserve"> </v>
      </c>
      <c r="G109" s="175"/>
      <c r="H109" s="175"/>
      <c r="I109" s="175"/>
      <c r="J109" s="175"/>
      <c r="K109" s="172" t="s">
        <v>23</v>
      </c>
      <c r="L109" s="175"/>
      <c r="M109" s="524" t="str">
        <f>IF(O9="","",O9)</f>
        <v>26. 4. 2018</v>
      </c>
      <c r="N109" s="524"/>
      <c r="O109" s="524"/>
      <c r="P109" s="524"/>
      <c r="Q109" s="175"/>
      <c r="R109" s="177"/>
    </row>
    <row r="110" spans="2:18" s="173" customFormat="1" ht="7" customHeight="1" x14ac:dyDescent="0.35">
      <c r="B110" s="174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7"/>
    </row>
    <row r="111" spans="2:18" s="173" customFormat="1" x14ac:dyDescent="0.35">
      <c r="B111" s="174"/>
      <c r="C111" s="172" t="s">
        <v>25</v>
      </c>
      <c r="D111" s="175"/>
      <c r="E111" s="175"/>
      <c r="F111" s="178" t="str">
        <f>E12</f>
        <v xml:space="preserve"> </v>
      </c>
      <c r="G111" s="175"/>
      <c r="H111" s="175"/>
      <c r="I111" s="175"/>
      <c r="J111" s="175"/>
      <c r="K111" s="172" t="s">
        <v>29</v>
      </c>
      <c r="L111" s="175"/>
      <c r="M111" s="525" t="str">
        <f>E18</f>
        <v xml:space="preserve"> </v>
      </c>
      <c r="N111" s="525"/>
      <c r="O111" s="525"/>
      <c r="P111" s="525"/>
      <c r="Q111" s="525"/>
      <c r="R111" s="177"/>
    </row>
    <row r="112" spans="2:18" s="173" customFormat="1" ht="14.5" customHeight="1" x14ac:dyDescent="0.35">
      <c r="B112" s="174"/>
      <c r="C112" s="172" t="s">
        <v>28</v>
      </c>
      <c r="D112" s="175"/>
      <c r="E112" s="175"/>
      <c r="F112" s="178" t="str">
        <f>IF(E15="","",E15)</f>
        <v xml:space="preserve"> </v>
      </c>
      <c r="G112" s="175"/>
      <c r="H112" s="175"/>
      <c r="I112" s="175"/>
      <c r="J112" s="175"/>
      <c r="K112" s="172" t="s">
        <v>31</v>
      </c>
      <c r="L112" s="175"/>
      <c r="M112" s="525" t="str">
        <f>E21</f>
        <v xml:space="preserve"> </v>
      </c>
      <c r="N112" s="525"/>
      <c r="O112" s="525"/>
      <c r="P112" s="525"/>
      <c r="Q112" s="525"/>
      <c r="R112" s="177"/>
    </row>
    <row r="113" spans="2:65" s="173" customFormat="1" ht="10.4" customHeight="1" x14ac:dyDescent="0.35">
      <c r="B113" s="174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7"/>
    </row>
    <row r="114" spans="2:65" s="224" customFormat="1" ht="29.25" customHeight="1" x14ac:dyDescent="0.35">
      <c r="B114" s="220"/>
      <c r="C114" s="221" t="s">
        <v>149</v>
      </c>
      <c r="D114" s="222" t="s">
        <v>150</v>
      </c>
      <c r="E114" s="222" t="s">
        <v>54</v>
      </c>
      <c r="F114" s="526" t="s">
        <v>151</v>
      </c>
      <c r="G114" s="526"/>
      <c r="H114" s="526"/>
      <c r="I114" s="526"/>
      <c r="J114" s="222" t="s">
        <v>152</v>
      </c>
      <c r="K114" s="222" t="s">
        <v>153</v>
      </c>
      <c r="L114" s="526" t="s">
        <v>154</v>
      </c>
      <c r="M114" s="526"/>
      <c r="N114" s="526" t="s">
        <v>120</v>
      </c>
      <c r="O114" s="526"/>
      <c r="P114" s="526"/>
      <c r="Q114" s="527"/>
      <c r="R114" s="223"/>
      <c r="T114" s="225" t="s">
        <v>155</v>
      </c>
      <c r="U114" s="226" t="s">
        <v>36</v>
      </c>
      <c r="V114" s="226" t="s">
        <v>156</v>
      </c>
      <c r="W114" s="226" t="s">
        <v>157</v>
      </c>
      <c r="X114" s="226" t="s">
        <v>158</v>
      </c>
      <c r="Y114" s="226" t="s">
        <v>159</v>
      </c>
      <c r="Z114" s="226" t="s">
        <v>160</v>
      </c>
      <c r="AA114" s="227" t="s">
        <v>161</v>
      </c>
    </row>
    <row r="115" spans="2:65" s="173" customFormat="1" ht="29.25" customHeight="1" x14ac:dyDescent="0.35">
      <c r="B115" s="174"/>
      <c r="C115" s="228" t="s">
        <v>116</v>
      </c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483">
        <f>BK115</f>
        <v>0</v>
      </c>
      <c r="O115" s="484"/>
      <c r="P115" s="484"/>
      <c r="Q115" s="484"/>
      <c r="R115" s="177"/>
      <c r="T115" s="229"/>
      <c r="U115" s="179"/>
      <c r="V115" s="179"/>
      <c r="W115" s="230">
        <f>W116</f>
        <v>0</v>
      </c>
      <c r="X115" s="179"/>
      <c r="Y115" s="230">
        <f>Y116</f>
        <v>0</v>
      </c>
      <c r="Z115" s="179"/>
      <c r="AA115" s="231">
        <f>AA116</f>
        <v>0</v>
      </c>
      <c r="AT115" s="164" t="s">
        <v>71</v>
      </c>
      <c r="AU115" s="164" t="s">
        <v>122</v>
      </c>
      <c r="BK115" s="232">
        <f>BK116</f>
        <v>0</v>
      </c>
    </row>
    <row r="116" spans="2:65" s="237" customFormat="1" ht="37.4" customHeight="1" x14ac:dyDescent="0.35">
      <c r="B116" s="233"/>
      <c r="C116" s="234"/>
      <c r="D116" s="235" t="s">
        <v>1339</v>
      </c>
      <c r="E116" s="235"/>
      <c r="F116" s="235"/>
      <c r="G116" s="235"/>
      <c r="H116" s="235"/>
      <c r="I116" s="235"/>
      <c r="J116" s="235"/>
      <c r="K116" s="235"/>
      <c r="L116" s="235"/>
      <c r="M116" s="235"/>
      <c r="N116" s="485">
        <f>BK116</f>
        <v>0</v>
      </c>
      <c r="O116" s="486"/>
      <c r="P116" s="486"/>
      <c r="Q116" s="486"/>
      <c r="R116" s="236"/>
      <c r="T116" s="238"/>
      <c r="U116" s="234"/>
      <c r="V116" s="234"/>
      <c r="W116" s="239">
        <f>W117+W122+W133+W135</f>
        <v>0</v>
      </c>
      <c r="X116" s="234"/>
      <c r="Y116" s="239">
        <f>Y117+Y122+Y133+Y135</f>
        <v>0</v>
      </c>
      <c r="Z116" s="234"/>
      <c r="AA116" s="240">
        <f>AA117+AA122+AA133+AA135</f>
        <v>0</v>
      </c>
      <c r="AR116" s="241" t="s">
        <v>180</v>
      </c>
      <c r="AT116" s="242" t="s">
        <v>71</v>
      </c>
      <c r="AU116" s="242" t="s">
        <v>72</v>
      </c>
      <c r="AY116" s="241" t="s">
        <v>162</v>
      </c>
      <c r="BK116" s="243">
        <f>BK117+BK122+BK133+BK135</f>
        <v>0</v>
      </c>
    </row>
    <row r="117" spans="2:65" s="237" customFormat="1" ht="19.899999999999999" customHeight="1" x14ac:dyDescent="0.35">
      <c r="B117" s="233"/>
      <c r="C117" s="234"/>
      <c r="D117" s="244" t="s">
        <v>1340</v>
      </c>
      <c r="E117" s="244"/>
      <c r="F117" s="244"/>
      <c r="G117" s="244"/>
      <c r="H117" s="244"/>
      <c r="I117" s="244"/>
      <c r="J117" s="244"/>
      <c r="K117" s="244"/>
      <c r="L117" s="244"/>
      <c r="M117" s="244"/>
      <c r="N117" s="487">
        <f>BK117</f>
        <v>0</v>
      </c>
      <c r="O117" s="488"/>
      <c r="P117" s="488"/>
      <c r="Q117" s="488"/>
      <c r="R117" s="236"/>
      <c r="T117" s="238"/>
      <c r="U117" s="234"/>
      <c r="V117" s="234"/>
      <c r="W117" s="239">
        <f>SUM(W118:W121)</f>
        <v>0</v>
      </c>
      <c r="X117" s="234"/>
      <c r="Y117" s="239">
        <f>SUM(Y118:Y121)</f>
        <v>0</v>
      </c>
      <c r="Z117" s="234"/>
      <c r="AA117" s="240">
        <f>SUM(AA118:AA121)</f>
        <v>0</v>
      </c>
      <c r="AR117" s="241" t="s">
        <v>180</v>
      </c>
      <c r="AT117" s="242" t="s">
        <v>71</v>
      </c>
      <c r="AU117" s="242" t="s">
        <v>78</v>
      </c>
      <c r="AY117" s="241" t="s">
        <v>162</v>
      </c>
      <c r="BK117" s="243">
        <f>SUM(BK118:BK121)</f>
        <v>0</v>
      </c>
    </row>
    <row r="118" spans="2:65" s="173" customFormat="1" ht="16.5" customHeight="1" x14ac:dyDescent="0.35">
      <c r="B118" s="174"/>
      <c r="C118" s="245" t="s">
        <v>78</v>
      </c>
      <c r="D118" s="245" t="s">
        <v>163</v>
      </c>
      <c r="E118" s="246" t="s">
        <v>1345</v>
      </c>
      <c r="F118" s="460" t="s">
        <v>1346</v>
      </c>
      <c r="G118" s="460"/>
      <c r="H118" s="460"/>
      <c r="I118" s="460"/>
      <c r="J118" s="247" t="s">
        <v>1347</v>
      </c>
      <c r="K118" s="248">
        <v>1</v>
      </c>
      <c r="L118" s="461"/>
      <c r="M118" s="461"/>
      <c r="N118" s="462">
        <f>ROUND(L118*K118,2)</f>
        <v>0</v>
      </c>
      <c r="O118" s="462"/>
      <c r="P118" s="462"/>
      <c r="Q118" s="462"/>
      <c r="R118" s="177"/>
      <c r="T118" s="249" t="s">
        <v>5</v>
      </c>
      <c r="U118" s="250" t="s">
        <v>37</v>
      </c>
      <c r="V118" s="251">
        <v>0</v>
      </c>
      <c r="W118" s="251">
        <f>V118*K118</f>
        <v>0</v>
      </c>
      <c r="X118" s="251">
        <v>0</v>
      </c>
      <c r="Y118" s="251">
        <f>X118*K118</f>
        <v>0</v>
      </c>
      <c r="Z118" s="251">
        <v>0</v>
      </c>
      <c r="AA118" s="252">
        <f>Z118*K118</f>
        <v>0</v>
      </c>
      <c r="AR118" s="164" t="s">
        <v>167</v>
      </c>
      <c r="AT118" s="164" t="s">
        <v>163</v>
      </c>
      <c r="AU118" s="164" t="s">
        <v>112</v>
      </c>
      <c r="AY118" s="164" t="s">
        <v>162</v>
      </c>
      <c r="BE118" s="253">
        <f>IF(U118="základní",N118,0)</f>
        <v>0</v>
      </c>
      <c r="BF118" s="253">
        <f>IF(U118="snížená",N118,0)</f>
        <v>0</v>
      </c>
      <c r="BG118" s="253">
        <f>IF(U118="zákl. přenesená",N118,0)</f>
        <v>0</v>
      </c>
      <c r="BH118" s="253">
        <f>IF(U118="sníž. přenesená",N118,0)</f>
        <v>0</v>
      </c>
      <c r="BI118" s="253">
        <f>IF(U118="nulová",N118,0)</f>
        <v>0</v>
      </c>
      <c r="BJ118" s="164" t="s">
        <v>78</v>
      </c>
      <c r="BK118" s="253">
        <f>ROUND(L118*K118,2)</f>
        <v>0</v>
      </c>
      <c r="BL118" s="164" t="s">
        <v>167</v>
      </c>
      <c r="BM118" s="164" t="s">
        <v>112</v>
      </c>
    </row>
    <row r="119" spans="2:65" s="173" customFormat="1" ht="25.5" customHeight="1" x14ac:dyDescent="0.35">
      <c r="B119" s="174"/>
      <c r="C119" s="245" t="s">
        <v>112</v>
      </c>
      <c r="D119" s="245" t="s">
        <v>163</v>
      </c>
      <c r="E119" s="246" t="s">
        <v>1348</v>
      </c>
      <c r="F119" s="460" t="s">
        <v>1349</v>
      </c>
      <c r="G119" s="460"/>
      <c r="H119" s="460"/>
      <c r="I119" s="460"/>
      <c r="J119" s="247" t="s">
        <v>1347</v>
      </c>
      <c r="K119" s="248">
        <v>1</v>
      </c>
      <c r="L119" s="461"/>
      <c r="M119" s="461"/>
      <c r="N119" s="462">
        <f>ROUND(L119*K119,2)</f>
        <v>0</v>
      </c>
      <c r="O119" s="462"/>
      <c r="P119" s="462"/>
      <c r="Q119" s="462"/>
      <c r="R119" s="177"/>
      <c r="T119" s="249" t="s">
        <v>5</v>
      </c>
      <c r="U119" s="250" t="s">
        <v>37</v>
      </c>
      <c r="V119" s="251">
        <v>0</v>
      </c>
      <c r="W119" s="251">
        <f>V119*K119</f>
        <v>0</v>
      </c>
      <c r="X119" s="251">
        <v>0</v>
      </c>
      <c r="Y119" s="251">
        <f>X119*K119</f>
        <v>0</v>
      </c>
      <c r="Z119" s="251">
        <v>0</v>
      </c>
      <c r="AA119" s="252">
        <f>Z119*K119</f>
        <v>0</v>
      </c>
      <c r="AR119" s="164" t="s">
        <v>167</v>
      </c>
      <c r="AT119" s="164" t="s">
        <v>163</v>
      </c>
      <c r="AU119" s="164" t="s">
        <v>112</v>
      </c>
      <c r="AY119" s="164" t="s">
        <v>162</v>
      </c>
      <c r="BE119" s="253">
        <f>IF(U119="základní",N119,0)</f>
        <v>0</v>
      </c>
      <c r="BF119" s="253">
        <f>IF(U119="snížená",N119,0)</f>
        <v>0</v>
      </c>
      <c r="BG119" s="253">
        <f>IF(U119="zákl. přenesená",N119,0)</f>
        <v>0</v>
      </c>
      <c r="BH119" s="253">
        <f>IF(U119="sníž. přenesená",N119,0)</f>
        <v>0</v>
      </c>
      <c r="BI119" s="253">
        <f>IF(U119="nulová",N119,0)</f>
        <v>0</v>
      </c>
      <c r="BJ119" s="164" t="s">
        <v>78</v>
      </c>
      <c r="BK119" s="253">
        <f>ROUND(L119*K119,2)</f>
        <v>0</v>
      </c>
      <c r="BL119" s="164" t="s">
        <v>167</v>
      </c>
      <c r="BM119" s="164" t="s">
        <v>167</v>
      </c>
    </row>
    <row r="120" spans="2:65" s="173" customFormat="1" ht="16.5" customHeight="1" x14ac:dyDescent="0.35">
      <c r="B120" s="174"/>
      <c r="C120" s="245" t="s">
        <v>173</v>
      </c>
      <c r="D120" s="245" t="s">
        <v>163</v>
      </c>
      <c r="E120" s="246" t="s">
        <v>1350</v>
      </c>
      <c r="F120" s="460" t="s">
        <v>1351</v>
      </c>
      <c r="G120" s="460"/>
      <c r="H120" s="460"/>
      <c r="I120" s="460"/>
      <c r="J120" s="247" t="s">
        <v>1347</v>
      </c>
      <c r="K120" s="248">
        <v>1</v>
      </c>
      <c r="L120" s="461"/>
      <c r="M120" s="461"/>
      <c r="N120" s="462">
        <f>ROUND(L120*K120,2)</f>
        <v>0</v>
      </c>
      <c r="O120" s="462"/>
      <c r="P120" s="462"/>
      <c r="Q120" s="462"/>
      <c r="R120" s="177"/>
      <c r="T120" s="249" t="s">
        <v>5</v>
      </c>
      <c r="U120" s="250" t="s">
        <v>37</v>
      </c>
      <c r="V120" s="251">
        <v>0</v>
      </c>
      <c r="W120" s="251">
        <f>V120*K120</f>
        <v>0</v>
      </c>
      <c r="X120" s="251">
        <v>0</v>
      </c>
      <c r="Y120" s="251">
        <f>X120*K120</f>
        <v>0</v>
      </c>
      <c r="Z120" s="251">
        <v>0</v>
      </c>
      <c r="AA120" s="252">
        <f>Z120*K120</f>
        <v>0</v>
      </c>
      <c r="AR120" s="164" t="s">
        <v>167</v>
      </c>
      <c r="AT120" s="164" t="s">
        <v>163</v>
      </c>
      <c r="AU120" s="164" t="s">
        <v>112</v>
      </c>
      <c r="AY120" s="164" t="s">
        <v>162</v>
      </c>
      <c r="BE120" s="253">
        <f>IF(U120="základní",N120,0)</f>
        <v>0</v>
      </c>
      <c r="BF120" s="253">
        <f>IF(U120="snížená",N120,0)</f>
        <v>0</v>
      </c>
      <c r="BG120" s="253">
        <f>IF(U120="zákl. přenesená",N120,0)</f>
        <v>0</v>
      </c>
      <c r="BH120" s="253">
        <f>IF(U120="sníž. přenesená",N120,0)</f>
        <v>0</v>
      </c>
      <c r="BI120" s="253">
        <f>IF(U120="nulová",N120,0)</f>
        <v>0</v>
      </c>
      <c r="BJ120" s="164" t="s">
        <v>78</v>
      </c>
      <c r="BK120" s="253">
        <f>ROUND(L120*K120,2)</f>
        <v>0</v>
      </c>
      <c r="BL120" s="164" t="s">
        <v>167</v>
      </c>
      <c r="BM120" s="164" t="s">
        <v>176</v>
      </c>
    </row>
    <row r="121" spans="2:65" s="173" customFormat="1" ht="25.5" customHeight="1" x14ac:dyDescent="0.35">
      <c r="B121" s="174"/>
      <c r="C121" s="245" t="s">
        <v>167</v>
      </c>
      <c r="D121" s="245" t="s">
        <v>163</v>
      </c>
      <c r="E121" s="246" t="s">
        <v>1352</v>
      </c>
      <c r="F121" s="460" t="s">
        <v>1353</v>
      </c>
      <c r="G121" s="460"/>
      <c r="H121" s="460"/>
      <c r="I121" s="460"/>
      <c r="J121" s="247" t="s">
        <v>1347</v>
      </c>
      <c r="K121" s="248">
        <v>1</v>
      </c>
      <c r="L121" s="461"/>
      <c r="M121" s="461"/>
      <c r="N121" s="462">
        <f>ROUND(L121*K121,2)</f>
        <v>0</v>
      </c>
      <c r="O121" s="462"/>
      <c r="P121" s="462"/>
      <c r="Q121" s="462"/>
      <c r="R121" s="177"/>
      <c r="T121" s="249" t="s">
        <v>5</v>
      </c>
      <c r="U121" s="250" t="s">
        <v>37</v>
      </c>
      <c r="V121" s="251">
        <v>0</v>
      </c>
      <c r="W121" s="251">
        <f>V121*K121</f>
        <v>0</v>
      </c>
      <c r="X121" s="251">
        <v>0</v>
      </c>
      <c r="Y121" s="251">
        <f>X121*K121</f>
        <v>0</v>
      </c>
      <c r="Z121" s="251">
        <v>0</v>
      </c>
      <c r="AA121" s="252">
        <f>Z121*K121</f>
        <v>0</v>
      </c>
      <c r="AR121" s="164" t="s">
        <v>167</v>
      </c>
      <c r="AT121" s="164" t="s">
        <v>163</v>
      </c>
      <c r="AU121" s="164" t="s">
        <v>112</v>
      </c>
      <c r="AY121" s="164" t="s">
        <v>162</v>
      </c>
      <c r="BE121" s="253">
        <f>IF(U121="základní",N121,0)</f>
        <v>0</v>
      </c>
      <c r="BF121" s="253">
        <f>IF(U121="snížená",N121,0)</f>
        <v>0</v>
      </c>
      <c r="BG121" s="253">
        <f>IF(U121="zákl. přenesená",N121,0)</f>
        <v>0</v>
      </c>
      <c r="BH121" s="253">
        <f>IF(U121="sníž. přenesená",N121,0)</f>
        <v>0</v>
      </c>
      <c r="BI121" s="253">
        <f>IF(U121="nulová",N121,0)</f>
        <v>0</v>
      </c>
      <c r="BJ121" s="164" t="s">
        <v>78</v>
      </c>
      <c r="BK121" s="253">
        <f>ROUND(L121*K121,2)</f>
        <v>0</v>
      </c>
      <c r="BL121" s="164" t="s">
        <v>167</v>
      </c>
      <c r="BM121" s="164" t="s">
        <v>179</v>
      </c>
    </row>
    <row r="122" spans="2:65" s="237" customFormat="1" ht="29.9" customHeight="1" x14ac:dyDescent="0.35">
      <c r="B122" s="233"/>
      <c r="C122" s="234"/>
      <c r="D122" s="244" t="s">
        <v>1341</v>
      </c>
      <c r="E122" s="244"/>
      <c r="F122" s="244"/>
      <c r="G122" s="244"/>
      <c r="H122" s="244"/>
      <c r="I122" s="244"/>
      <c r="J122" s="244"/>
      <c r="K122" s="244"/>
      <c r="L122" s="244"/>
      <c r="M122" s="244"/>
      <c r="N122" s="458">
        <f>BK122</f>
        <v>0</v>
      </c>
      <c r="O122" s="459"/>
      <c r="P122" s="459"/>
      <c r="Q122" s="459"/>
      <c r="R122" s="236"/>
      <c r="T122" s="238"/>
      <c r="U122" s="234"/>
      <c r="V122" s="234"/>
      <c r="W122" s="239">
        <f>SUM(W123:W132)</f>
        <v>0</v>
      </c>
      <c r="X122" s="234"/>
      <c r="Y122" s="239">
        <f>SUM(Y123:Y132)</f>
        <v>0</v>
      </c>
      <c r="Z122" s="234"/>
      <c r="AA122" s="240">
        <f>SUM(AA123:AA132)</f>
        <v>0</v>
      </c>
      <c r="AR122" s="241" t="s">
        <v>180</v>
      </c>
      <c r="AT122" s="242" t="s">
        <v>71</v>
      </c>
      <c r="AU122" s="242" t="s">
        <v>78</v>
      </c>
      <c r="AY122" s="241" t="s">
        <v>162</v>
      </c>
      <c r="BK122" s="243">
        <f>SUM(BK123:BK132)</f>
        <v>0</v>
      </c>
    </row>
    <row r="123" spans="2:65" s="173" customFormat="1" ht="16.5" customHeight="1" x14ac:dyDescent="0.35">
      <c r="B123" s="174"/>
      <c r="C123" s="245" t="s">
        <v>180</v>
      </c>
      <c r="D123" s="245" t="s">
        <v>163</v>
      </c>
      <c r="E123" s="246" t="s">
        <v>1354</v>
      </c>
      <c r="F123" s="460" t="s">
        <v>1355</v>
      </c>
      <c r="G123" s="460"/>
      <c r="H123" s="460"/>
      <c r="I123" s="460"/>
      <c r="J123" s="247" t="s">
        <v>1347</v>
      </c>
      <c r="K123" s="248">
        <v>1</v>
      </c>
      <c r="L123" s="461"/>
      <c r="M123" s="461"/>
      <c r="N123" s="462">
        <f t="shared" ref="N123:N132" si="0">ROUND(L123*K123,2)</f>
        <v>0</v>
      </c>
      <c r="O123" s="462"/>
      <c r="P123" s="462"/>
      <c r="Q123" s="462"/>
      <c r="R123" s="177"/>
      <c r="T123" s="249" t="s">
        <v>5</v>
      </c>
      <c r="U123" s="250" t="s">
        <v>37</v>
      </c>
      <c r="V123" s="251">
        <v>0</v>
      </c>
      <c r="W123" s="251">
        <f t="shared" ref="W123:W132" si="1">V123*K123</f>
        <v>0</v>
      </c>
      <c r="X123" s="251">
        <v>0</v>
      </c>
      <c r="Y123" s="251">
        <f t="shared" ref="Y123:Y132" si="2">X123*K123</f>
        <v>0</v>
      </c>
      <c r="Z123" s="251">
        <v>0</v>
      </c>
      <c r="AA123" s="252">
        <f t="shared" ref="AA123:AA132" si="3">Z123*K123</f>
        <v>0</v>
      </c>
      <c r="AR123" s="164" t="s">
        <v>167</v>
      </c>
      <c r="AT123" s="164" t="s">
        <v>163</v>
      </c>
      <c r="AU123" s="164" t="s">
        <v>112</v>
      </c>
      <c r="AY123" s="164" t="s">
        <v>162</v>
      </c>
      <c r="BE123" s="253">
        <f t="shared" ref="BE123:BE132" si="4">IF(U123="základní",N123,0)</f>
        <v>0</v>
      </c>
      <c r="BF123" s="253">
        <f t="shared" ref="BF123:BF132" si="5">IF(U123="snížená",N123,0)</f>
        <v>0</v>
      </c>
      <c r="BG123" s="253">
        <f t="shared" ref="BG123:BG132" si="6">IF(U123="zákl. přenesená",N123,0)</f>
        <v>0</v>
      </c>
      <c r="BH123" s="253">
        <f t="shared" ref="BH123:BH132" si="7">IF(U123="sníž. přenesená",N123,0)</f>
        <v>0</v>
      </c>
      <c r="BI123" s="253">
        <f t="shared" ref="BI123:BI132" si="8">IF(U123="nulová",N123,0)</f>
        <v>0</v>
      </c>
      <c r="BJ123" s="164" t="s">
        <v>78</v>
      </c>
      <c r="BK123" s="253">
        <f t="shared" ref="BK123:BK132" si="9">ROUND(L123*K123,2)</f>
        <v>0</v>
      </c>
      <c r="BL123" s="164" t="s">
        <v>167</v>
      </c>
      <c r="BM123" s="164" t="s">
        <v>183</v>
      </c>
    </row>
    <row r="124" spans="2:65" s="173" customFormat="1" ht="16.5" customHeight="1" x14ac:dyDescent="0.35">
      <c r="B124" s="174"/>
      <c r="C124" s="245" t="s">
        <v>176</v>
      </c>
      <c r="D124" s="245" t="s">
        <v>163</v>
      </c>
      <c r="E124" s="246" t="s">
        <v>1356</v>
      </c>
      <c r="F124" s="460" t="s">
        <v>1357</v>
      </c>
      <c r="G124" s="460"/>
      <c r="H124" s="460"/>
      <c r="I124" s="460"/>
      <c r="J124" s="247" t="s">
        <v>1347</v>
      </c>
      <c r="K124" s="248">
        <v>1</v>
      </c>
      <c r="L124" s="461"/>
      <c r="M124" s="461"/>
      <c r="N124" s="462">
        <f t="shared" si="0"/>
        <v>0</v>
      </c>
      <c r="O124" s="462"/>
      <c r="P124" s="462"/>
      <c r="Q124" s="462"/>
      <c r="R124" s="177"/>
      <c r="T124" s="249" t="s">
        <v>5</v>
      </c>
      <c r="U124" s="250" t="s">
        <v>37</v>
      </c>
      <c r="V124" s="251">
        <v>0</v>
      </c>
      <c r="W124" s="251">
        <f t="shared" si="1"/>
        <v>0</v>
      </c>
      <c r="X124" s="251">
        <v>0</v>
      </c>
      <c r="Y124" s="251">
        <f t="shared" si="2"/>
        <v>0</v>
      </c>
      <c r="Z124" s="251">
        <v>0</v>
      </c>
      <c r="AA124" s="252">
        <f t="shared" si="3"/>
        <v>0</v>
      </c>
      <c r="AR124" s="164" t="s">
        <v>167</v>
      </c>
      <c r="AT124" s="164" t="s">
        <v>163</v>
      </c>
      <c r="AU124" s="164" t="s">
        <v>112</v>
      </c>
      <c r="AY124" s="164" t="s">
        <v>162</v>
      </c>
      <c r="BE124" s="253">
        <f t="shared" si="4"/>
        <v>0</v>
      </c>
      <c r="BF124" s="253">
        <f t="shared" si="5"/>
        <v>0</v>
      </c>
      <c r="BG124" s="253">
        <f t="shared" si="6"/>
        <v>0</v>
      </c>
      <c r="BH124" s="253">
        <f t="shared" si="7"/>
        <v>0</v>
      </c>
      <c r="BI124" s="253">
        <f t="shared" si="8"/>
        <v>0</v>
      </c>
      <c r="BJ124" s="164" t="s">
        <v>78</v>
      </c>
      <c r="BK124" s="253">
        <f t="shared" si="9"/>
        <v>0</v>
      </c>
      <c r="BL124" s="164" t="s">
        <v>167</v>
      </c>
      <c r="BM124" s="164" t="s">
        <v>189</v>
      </c>
    </row>
    <row r="125" spans="2:65" s="173" customFormat="1" ht="16.5" customHeight="1" x14ac:dyDescent="0.35">
      <c r="B125" s="174"/>
      <c r="C125" s="245" t="s">
        <v>190</v>
      </c>
      <c r="D125" s="245" t="s">
        <v>163</v>
      </c>
      <c r="E125" s="246" t="s">
        <v>1358</v>
      </c>
      <c r="F125" s="460" t="s">
        <v>1359</v>
      </c>
      <c r="G125" s="460"/>
      <c r="H125" s="460"/>
      <c r="I125" s="460"/>
      <c r="J125" s="247" t="s">
        <v>1347</v>
      </c>
      <c r="K125" s="248">
        <v>1</v>
      </c>
      <c r="L125" s="461"/>
      <c r="M125" s="461"/>
      <c r="N125" s="462">
        <f t="shared" si="0"/>
        <v>0</v>
      </c>
      <c r="O125" s="462"/>
      <c r="P125" s="462"/>
      <c r="Q125" s="462"/>
      <c r="R125" s="177"/>
      <c r="T125" s="249" t="s">
        <v>5</v>
      </c>
      <c r="U125" s="250" t="s">
        <v>37</v>
      </c>
      <c r="V125" s="251">
        <v>0</v>
      </c>
      <c r="W125" s="251">
        <f t="shared" si="1"/>
        <v>0</v>
      </c>
      <c r="X125" s="251">
        <v>0</v>
      </c>
      <c r="Y125" s="251">
        <f t="shared" si="2"/>
        <v>0</v>
      </c>
      <c r="Z125" s="251">
        <v>0</v>
      </c>
      <c r="AA125" s="252">
        <f t="shared" si="3"/>
        <v>0</v>
      </c>
      <c r="AR125" s="164" t="s">
        <v>167</v>
      </c>
      <c r="AT125" s="164" t="s">
        <v>163</v>
      </c>
      <c r="AU125" s="164" t="s">
        <v>112</v>
      </c>
      <c r="AY125" s="164" t="s">
        <v>162</v>
      </c>
      <c r="BE125" s="253">
        <f t="shared" si="4"/>
        <v>0</v>
      </c>
      <c r="BF125" s="253">
        <f t="shared" si="5"/>
        <v>0</v>
      </c>
      <c r="BG125" s="253">
        <f t="shared" si="6"/>
        <v>0</v>
      </c>
      <c r="BH125" s="253">
        <f t="shared" si="7"/>
        <v>0</v>
      </c>
      <c r="BI125" s="253">
        <f t="shared" si="8"/>
        <v>0</v>
      </c>
      <c r="BJ125" s="164" t="s">
        <v>78</v>
      </c>
      <c r="BK125" s="253">
        <f t="shared" si="9"/>
        <v>0</v>
      </c>
      <c r="BL125" s="164" t="s">
        <v>167</v>
      </c>
      <c r="BM125" s="164" t="s">
        <v>193</v>
      </c>
    </row>
    <row r="126" spans="2:65" s="173" customFormat="1" ht="25.5" customHeight="1" x14ac:dyDescent="0.35">
      <c r="B126" s="174"/>
      <c r="C126" s="245" t="s">
        <v>179</v>
      </c>
      <c r="D126" s="245" t="s">
        <v>163</v>
      </c>
      <c r="E126" s="246" t="s">
        <v>1360</v>
      </c>
      <c r="F126" s="460" t="s">
        <v>1361</v>
      </c>
      <c r="G126" s="460"/>
      <c r="H126" s="460"/>
      <c r="I126" s="460"/>
      <c r="J126" s="247" t="s">
        <v>1347</v>
      </c>
      <c r="K126" s="248">
        <v>1</v>
      </c>
      <c r="L126" s="461"/>
      <c r="M126" s="461"/>
      <c r="N126" s="462">
        <f t="shared" si="0"/>
        <v>0</v>
      </c>
      <c r="O126" s="462"/>
      <c r="P126" s="462"/>
      <c r="Q126" s="462"/>
      <c r="R126" s="177"/>
      <c r="T126" s="249" t="s">
        <v>5</v>
      </c>
      <c r="U126" s="250" t="s">
        <v>37</v>
      </c>
      <c r="V126" s="251">
        <v>0</v>
      </c>
      <c r="W126" s="251">
        <f t="shared" si="1"/>
        <v>0</v>
      </c>
      <c r="X126" s="251">
        <v>0</v>
      </c>
      <c r="Y126" s="251">
        <f t="shared" si="2"/>
        <v>0</v>
      </c>
      <c r="Z126" s="251">
        <v>0</v>
      </c>
      <c r="AA126" s="252">
        <f t="shared" si="3"/>
        <v>0</v>
      </c>
      <c r="AR126" s="164" t="s">
        <v>167</v>
      </c>
      <c r="AT126" s="164" t="s">
        <v>163</v>
      </c>
      <c r="AU126" s="164" t="s">
        <v>112</v>
      </c>
      <c r="AY126" s="164" t="s">
        <v>162</v>
      </c>
      <c r="BE126" s="253">
        <f t="shared" si="4"/>
        <v>0</v>
      </c>
      <c r="BF126" s="253">
        <f t="shared" si="5"/>
        <v>0</v>
      </c>
      <c r="BG126" s="253">
        <f t="shared" si="6"/>
        <v>0</v>
      </c>
      <c r="BH126" s="253">
        <f t="shared" si="7"/>
        <v>0</v>
      </c>
      <c r="BI126" s="253">
        <f t="shared" si="8"/>
        <v>0</v>
      </c>
      <c r="BJ126" s="164" t="s">
        <v>78</v>
      </c>
      <c r="BK126" s="253">
        <f t="shared" si="9"/>
        <v>0</v>
      </c>
      <c r="BL126" s="164" t="s">
        <v>167</v>
      </c>
      <c r="BM126" s="164" t="s">
        <v>198</v>
      </c>
    </row>
    <row r="127" spans="2:65" s="173" customFormat="1" ht="16.5" customHeight="1" x14ac:dyDescent="0.35">
      <c r="B127" s="174"/>
      <c r="C127" s="245" t="s">
        <v>199</v>
      </c>
      <c r="D127" s="245" t="s">
        <v>163</v>
      </c>
      <c r="E127" s="246" t="s">
        <v>1362</v>
      </c>
      <c r="F127" s="460" t="s">
        <v>1363</v>
      </c>
      <c r="G127" s="460"/>
      <c r="H127" s="460"/>
      <c r="I127" s="460"/>
      <c r="J127" s="247" t="s">
        <v>1347</v>
      </c>
      <c r="K127" s="248">
        <v>1</v>
      </c>
      <c r="L127" s="461"/>
      <c r="M127" s="461"/>
      <c r="N127" s="462">
        <f t="shared" si="0"/>
        <v>0</v>
      </c>
      <c r="O127" s="462"/>
      <c r="P127" s="462"/>
      <c r="Q127" s="462"/>
      <c r="R127" s="177"/>
      <c r="T127" s="249" t="s">
        <v>5</v>
      </c>
      <c r="U127" s="250" t="s">
        <v>37</v>
      </c>
      <c r="V127" s="251">
        <v>0</v>
      </c>
      <c r="W127" s="251">
        <f t="shared" si="1"/>
        <v>0</v>
      </c>
      <c r="X127" s="251">
        <v>0</v>
      </c>
      <c r="Y127" s="251">
        <f t="shared" si="2"/>
        <v>0</v>
      </c>
      <c r="Z127" s="251">
        <v>0</v>
      </c>
      <c r="AA127" s="252">
        <f t="shared" si="3"/>
        <v>0</v>
      </c>
      <c r="AR127" s="164" t="s">
        <v>167</v>
      </c>
      <c r="AT127" s="164" t="s">
        <v>163</v>
      </c>
      <c r="AU127" s="164" t="s">
        <v>112</v>
      </c>
      <c r="AY127" s="164" t="s">
        <v>162</v>
      </c>
      <c r="BE127" s="253">
        <f t="shared" si="4"/>
        <v>0</v>
      </c>
      <c r="BF127" s="253">
        <f t="shared" si="5"/>
        <v>0</v>
      </c>
      <c r="BG127" s="253">
        <f t="shared" si="6"/>
        <v>0</v>
      </c>
      <c r="BH127" s="253">
        <f t="shared" si="7"/>
        <v>0</v>
      </c>
      <c r="BI127" s="253">
        <f t="shared" si="8"/>
        <v>0</v>
      </c>
      <c r="BJ127" s="164" t="s">
        <v>78</v>
      </c>
      <c r="BK127" s="253">
        <f t="shared" si="9"/>
        <v>0</v>
      </c>
      <c r="BL127" s="164" t="s">
        <v>167</v>
      </c>
      <c r="BM127" s="164" t="s">
        <v>202</v>
      </c>
    </row>
    <row r="128" spans="2:65" s="173" customFormat="1" ht="25.5" customHeight="1" x14ac:dyDescent="0.35">
      <c r="B128" s="174"/>
      <c r="C128" s="245" t="s">
        <v>183</v>
      </c>
      <c r="D128" s="245" t="s">
        <v>163</v>
      </c>
      <c r="E128" s="246" t="s">
        <v>1364</v>
      </c>
      <c r="F128" s="460" t="s">
        <v>1365</v>
      </c>
      <c r="G128" s="460"/>
      <c r="H128" s="460"/>
      <c r="I128" s="460"/>
      <c r="J128" s="247" t="s">
        <v>1347</v>
      </c>
      <c r="K128" s="248">
        <v>1</v>
      </c>
      <c r="L128" s="461"/>
      <c r="M128" s="461"/>
      <c r="N128" s="462">
        <f t="shared" si="0"/>
        <v>0</v>
      </c>
      <c r="O128" s="462"/>
      <c r="P128" s="462"/>
      <c r="Q128" s="462"/>
      <c r="R128" s="177"/>
      <c r="T128" s="249" t="s">
        <v>5</v>
      </c>
      <c r="U128" s="250" t="s">
        <v>37</v>
      </c>
      <c r="V128" s="251">
        <v>0</v>
      </c>
      <c r="W128" s="251">
        <f t="shared" si="1"/>
        <v>0</v>
      </c>
      <c r="X128" s="251">
        <v>0</v>
      </c>
      <c r="Y128" s="251">
        <f t="shared" si="2"/>
        <v>0</v>
      </c>
      <c r="Z128" s="251">
        <v>0</v>
      </c>
      <c r="AA128" s="252">
        <f t="shared" si="3"/>
        <v>0</v>
      </c>
      <c r="AR128" s="164" t="s">
        <v>167</v>
      </c>
      <c r="AT128" s="164" t="s">
        <v>163</v>
      </c>
      <c r="AU128" s="164" t="s">
        <v>112</v>
      </c>
      <c r="AY128" s="164" t="s">
        <v>162</v>
      </c>
      <c r="BE128" s="253">
        <f t="shared" si="4"/>
        <v>0</v>
      </c>
      <c r="BF128" s="253">
        <f t="shared" si="5"/>
        <v>0</v>
      </c>
      <c r="BG128" s="253">
        <f t="shared" si="6"/>
        <v>0</v>
      </c>
      <c r="BH128" s="253">
        <f t="shared" si="7"/>
        <v>0</v>
      </c>
      <c r="BI128" s="253">
        <f t="shared" si="8"/>
        <v>0</v>
      </c>
      <c r="BJ128" s="164" t="s">
        <v>78</v>
      </c>
      <c r="BK128" s="253">
        <f t="shared" si="9"/>
        <v>0</v>
      </c>
      <c r="BL128" s="164" t="s">
        <v>167</v>
      </c>
      <c r="BM128" s="164" t="s">
        <v>208</v>
      </c>
    </row>
    <row r="129" spans="2:65" s="173" customFormat="1" ht="25.5" customHeight="1" x14ac:dyDescent="0.35">
      <c r="B129" s="174"/>
      <c r="C129" s="245" t="s">
        <v>210</v>
      </c>
      <c r="D129" s="245" t="s">
        <v>163</v>
      </c>
      <c r="E129" s="246" t="s">
        <v>1366</v>
      </c>
      <c r="F129" s="460" t="s">
        <v>1507</v>
      </c>
      <c r="G129" s="460"/>
      <c r="H129" s="460"/>
      <c r="I129" s="460"/>
      <c r="J129" s="247" t="s">
        <v>1347</v>
      </c>
      <c r="K129" s="248">
        <v>1</v>
      </c>
      <c r="L129" s="461"/>
      <c r="M129" s="461"/>
      <c r="N129" s="462">
        <f t="shared" si="0"/>
        <v>0</v>
      </c>
      <c r="O129" s="462"/>
      <c r="P129" s="462"/>
      <c r="Q129" s="462"/>
      <c r="R129" s="177"/>
      <c r="T129" s="249" t="s">
        <v>5</v>
      </c>
      <c r="U129" s="250" t="s">
        <v>37</v>
      </c>
      <c r="V129" s="251">
        <v>0</v>
      </c>
      <c r="W129" s="251">
        <f t="shared" si="1"/>
        <v>0</v>
      </c>
      <c r="X129" s="251">
        <v>0</v>
      </c>
      <c r="Y129" s="251">
        <f t="shared" si="2"/>
        <v>0</v>
      </c>
      <c r="Z129" s="251">
        <v>0</v>
      </c>
      <c r="AA129" s="252">
        <f t="shared" si="3"/>
        <v>0</v>
      </c>
      <c r="AR129" s="164" t="s">
        <v>167</v>
      </c>
      <c r="AT129" s="164" t="s">
        <v>163</v>
      </c>
      <c r="AU129" s="164" t="s">
        <v>112</v>
      </c>
      <c r="AY129" s="164" t="s">
        <v>162</v>
      </c>
      <c r="BE129" s="253">
        <f t="shared" si="4"/>
        <v>0</v>
      </c>
      <c r="BF129" s="253">
        <f t="shared" si="5"/>
        <v>0</v>
      </c>
      <c r="BG129" s="253">
        <f t="shared" si="6"/>
        <v>0</v>
      </c>
      <c r="BH129" s="253">
        <f t="shared" si="7"/>
        <v>0</v>
      </c>
      <c r="BI129" s="253">
        <f t="shared" si="8"/>
        <v>0</v>
      </c>
      <c r="BJ129" s="164" t="s">
        <v>78</v>
      </c>
      <c r="BK129" s="253">
        <f t="shared" si="9"/>
        <v>0</v>
      </c>
      <c r="BL129" s="164" t="s">
        <v>167</v>
      </c>
      <c r="BM129" s="164" t="s">
        <v>213</v>
      </c>
    </row>
    <row r="130" spans="2:65" s="173" customFormat="1" ht="16.5" customHeight="1" x14ac:dyDescent="0.35">
      <c r="B130" s="174"/>
      <c r="C130" s="245" t="s">
        <v>189</v>
      </c>
      <c r="D130" s="245" t="s">
        <v>163</v>
      </c>
      <c r="E130" s="246" t="s">
        <v>1367</v>
      </c>
      <c r="F130" s="460" t="s">
        <v>1368</v>
      </c>
      <c r="G130" s="460"/>
      <c r="H130" s="460"/>
      <c r="I130" s="460"/>
      <c r="J130" s="247" t="s">
        <v>1347</v>
      </c>
      <c r="K130" s="248">
        <v>1</v>
      </c>
      <c r="L130" s="461"/>
      <c r="M130" s="461"/>
      <c r="N130" s="462">
        <f t="shared" si="0"/>
        <v>0</v>
      </c>
      <c r="O130" s="462"/>
      <c r="P130" s="462"/>
      <c r="Q130" s="462"/>
      <c r="R130" s="177"/>
      <c r="T130" s="249" t="s">
        <v>5</v>
      </c>
      <c r="U130" s="250" t="s">
        <v>37</v>
      </c>
      <c r="V130" s="251">
        <v>0</v>
      </c>
      <c r="W130" s="251">
        <f t="shared" si="1"/>
        <v>0</v>
      </c>
      <c r="X130" s="251">
        <v>0</v>
      </c>
      <c r="Y130" s="251">
        <f t="shared" si="2"/>
        <v>0</v>
      </c>
      <c r="Z130" s="251">
        <v>0</v>
      </c>
      <c r="AA130" s="252">
        <f t="shared" si="3"/>
        <v>0</v>
      </c>
      <c r="AR130" s="164" t="s">
        <v>167</v>
      </c>
      <c r="AT130" s="164" t="s">
        <v>163</v>
      </c>
      <c r="AU130" s="164" t="s">
        <v>112</v>
      </c>
      <c r="AY130" s="164" t="s">
        <v>162</v>
      </c>
      <c r="BE130" s="253">
        <f t="shared" si="4"/>
        <v>0</v>
      </c>
      <c r="BF130" s="253">
        <f t="shared" si="5"/>
        <v>0</v>
      </c>
      <c r="BG130" s="253">
        <f t="shared" si="6"/>
        <v>0</v>
      </c>
      <c r="BH130" s="253">
        <f t="shared" si="7"/>
        <v>0</v>
      </c>
      <c r="BI130" s="253">
        <f t="shared" si="8"/>
        <v>0</v>
      </c>
      <c r="BJ130" s="164" t="s">
        <v>78</v>
      </c>
      <c r="BK130" s="253">
        <f t="shared" si="9"/>
        <v>0</v>
      </c>
      <c r="BL130" s="164" t="s">
        <v>167</v>
      </c>
      <c r="BM130" s="164" t="s">
        <v>217</v>
      </c>
    </row>
    <row r="131" spans="2:65" s="173" customFormat="1" ht="16.5" customHeight="1" x14ac:dyDescent="0.35">
      <c r="B131" s="174"/>
      <c r="C131" s="245" t="s">
        <v>218</v>
      </c>
      <c r="D131" s="245" t="s">
        <v>163</v>
      </c>
      <c r="E131" s="246" t="s">
        <v>1369</v>
      </c>
      <c r="F131" s="460" t="s">
        <v>1370</v>
      </c>
      <c r="G131" s="460"/>
      <c r="H131" s="460"/>
      <c r="I131" s="460"/>
      <c r="J131" s="247" t="s">
        <v>1347</v>
      </c>
      <c r="K131" s="248">
        <v>1</v>
      </c>
      <c r="L131" s="461"/>
      <c r="M131" s="461"/>
      <c r="N131" s="462">
        <f t="shared" si="0"/>
        <v>0</v>
      </c>
      <c r="O131" s="462"/>
      <c r="P131" s="462"/>
      <c r="Q131" s="462"/>
      <c r="R131" s="177"/>
      <c r="T131" s="249" t="s">
        <v>5</v>
      </c>
      <c r="U131" s="250" t="s">
        <v>37</v>
      </c>
      <c r="V131" s="251">
        <v>0</v>
      </c>
      <c r="W131" s="251">
        <f t="shared" si="1"/>
        <v>0</v>
      </c>
      <c r="X131" s="251">
        <v>0</v>
      </c>
      <c r="Y131" s="251">
        <f t="shared" si="2"/>
        <v>0</v>
      </c>
      <c r="Z131" s="251">
        <v>0</v>
      </c>
      <c r="AA131" s="252">
        <f t="shared" si="3"/>
        <v>0</v>
      </c>
      <c r="AR131" s="164" t="s">
        <v>167</v>
      </c>
      <c r="AT131" s="164" t="s">
        <v>163</v>
      </c>
      <c r="AU131" s="164" t="s">
        <v>112</v>
      </c>
      <c r="AY131" s="164" t="s">
        <v>162</v>
      </c>
      <c r="BE131" s="253">
        <f t="shared" si="4"/>
        <v>0</v>
      </c>
      <c r="BF131" s="253">
        <f t="shared" si="5"/>
        <v>0</v>
      </c>
      <c r="BG131" s="253">
        <f t="shared" si="6"/>
        <v>0</v>
      </c>
      <c r="BH131" s="253">
        <f t="shared" si="7"/>
        <v>0</v>
      </c>
      <c r="BI131" s="253">
        <f t="shared" si="8"/>
        <v>0</v>
      </c>
      <c r="BJ131" s="164" t="s">
        <v>78</v>
      </c>
      <c r="BK131" s="253">
        <f t="shared" si="9"/>
        <v>0</v>
      </c>
      <c r="BL131" s="164" t="s">
        <v>167</v>
      </c>
      <c r="BM131" s="164" t="s">
        <v>221</v>
      </c>
    </row>
    <row r="132" spans="2:65" s="173" customFormat="1" ht="16.5" customHeight="1" x14ac:dyDescent="0.35">
      <c r="B132" s="174"/>
      <c r="C132" s="245" t="s">
        <v>193</v>
      </c>
      <c r="D132" s="245" t="s">
        <v>163</v>
      </c>
      <c r="E132" s="246" t="s">
        <v>1371</v>
      </c>
      <c r="F132" s="460" t="s">
        <v>1372</v>
      </c>
      <c r="G132" s="460"/>
      <c r="H132" s="460"/>
      <c r="I132" s="460"/>
      <c r="J132" s="247" t="s">
        <v>1347</v>
      </c>
      <c r="K132" s="248">
        <v>1</v>
      </c>
      <c r="L132" s="461"/>
      <c r="M132" s="461"/>
      <c r="N132" s="462">
        <f t="shared" si="0"/>
        <v>0</v>
      </c>
      <c r="O132" s="462"/>
      <c r="P132" s="462"/>
      <c r="Q132" s="462"/>
      <c r="R132" s="177"/>
      <c r="T132" s="249" t="s">
        <v>5</v>
      </c>
      <c r="U132" s="250" t="s">
        <v>37</v>
      </c>
      <c r="V132" s="251">
        <v>0</v>
      </c>
      <c r="W132" s="251">
        <f t="shared" si="1"/>
        <v>0</v>
      </c>
      <c r="X132" s="251">
        <v>0</v>
      </c>
      <c r="Y132" s="251">
        <f t="shared" si="2"/>
        <v>0</v>
      </c>
      <c r="Z132" s="251">
        <v>0</v>
      </c>
      <c r="AA132" s="252">
        <f t="shared" si="3"/>
        <v>0</v>
      </c>
      <c r="AR132" s="164" t="s">
        <v>167</v>
      </c>
      <c r="AT132" s="164" t="s">
        <v>163</v>
      </c>
      <c r="AU132" s="164" t="s">
        <v>112</v>
      </c>
      <c r="AY132" s="164" t="s">
        <v>162</v>
      </c>
      <c r="BE132" s="253">
        <f t="shared" si="4"/>
        <v>0</v>
      </c>
      <c r="BF132" s="253">
        <f t="shared" si="5"/>
        <v>0</v>
      </c>
      <c r="BG132" s="253">
        <f t="shared" si="6"/>
        <v>0</v>
      </c>
      <c r="BH132" s="253">
        <f t="shared" si="7"/>
        <v>0</v>
      </c>
      <c r="BI132" s="253">
        <f t="shared" si="8"/>
        <v>0</v>
      </c>
      <c r="BJ132" s="164" t="s">
        <v>78</v>
      </c>
      <c r="BK132" s="253">
        <f t="shared" si="9"/>
        <v>0</v>
      </c>
      <c r="BL132" s="164" t="s">
        <v>167</v>
      </c>
      <c r="BM132" s="164" t="s">
        <v>224</v>
      </c>
    </row>
    <row r="133" spans="2:65" s="237" customFormat="1" ht="29.9" customHeight="1" x14ac:dyDescent="0.35">
      <c r="B133" s="233"/>
      <c r="C133" s="234"/>
      <c r="D133" s="244" t="s">
        <v>1342</v>
      </c>
      <c r="E133" s="244"/>
      <c r="F133" s="244"/>
      <c r="G133" s="244"/>
      <c r="H133" s="244"/>
      <c r="I133" s="244"/>
      <c r="J133" s="244"/>
      <c r="K133" s="244"/>
      <c r="L133" s="244"/>
      <c r="M133" s="244"/>
      <c r="N133" s="458">
        <f>BK133</f>
        <v>0</v>
      </c>
      <c r="O133" s="459"/>
      <c r="P133" s="459"/>
      <c r="Q133" s="459"/>
      <c r="R133" s="236"/>
      <c r="T133" s="238"/>
      <c r="U133" s="234"/>
      <c r="V133" s="234"/>
      <c r="W133" s="239">
        <f>W134</f>
        <v>0</v>
      </c>
      <c r="X133" s="234"/>
      <c r="Y133" s="239">
        <f>Y134</f>
        <v>0</v>
      </c>
      <c r="Z133" s="234"/>
      <c r="AA133" s="240">
        <f>AA134</f>
        <v>0</v>
      </c>
      <c r="AR133" s="241" t="s">
        <v>180</v>
      </c>
      <c r="AT133" s="242" t="s">
        <v>71</v>
      </c>
      <c r="AU133" s="242" t="s">
        <v>78</v>
      </c>
      <c r="AY133" s="241" t="s">
        <v>162</v>
      </c>
      <c r="BK133" s="243">
        <f>BK134</f>
        <v>0</v>
      </c>
    </row>
    <row r="134" spans="2:65" s="173" customFormat="1" ht="145.5" customHeight="1" x14ac:dyDescent="0.35">
      <c r="B134" s="174"/>
      <c r="C134" s="245" t="s">
        <v>11</v>
      </c>
      <c r="D134" s="245" t="s">
        <v>163</v>
      </c>
      <c r="E134" s="246" t="s">
        <v>1373</v>
      </c>
      <c r="F134" s="598" t="s">
        <v>1539</v>
      </c>
      <c r="G134" s="598"/>
      <c r="H134" s="598"/>
      <c r="I134" s="598"/>
      <c r="J134" s="247" t="s">
        <v>1347</v>
      </c>
      <c r="K134" s="248">
        <v>1</v>
      </c>
      <c r="L134" s="461"/>
      <c r="M134" s="461"/>
      <c r="N134" s="462">
        <f>ROUND(L134*K134,2)</f>
        <v>0</v>
      </c>
      <c r="O134" s="462"/>
      <c r="P134" s="462"/>
      <c r="Q134" s="462"/>
      <c r="R134" s="177"/>
      <c r="T134" s="249" t="s">
        <v>5</v>
      </c>
      <c r="U134" s="250" t="s">
        <v>37</v>
      </c>
      <c r="V134" s="251">
        <v>0</v>
      </c>
      <c r="W134" s="251">
        <f>V134*K134</f>
        <v>0</v>
      </c>
      <c r="X134" s="251">
        <v>0</v>
      </c>
      <c r="Y134" s="251">
        <f>X134*K134</f>
        <v>0</v>
      </c>
      <c r="Z134" s="251">
        <v>0</v>
      </c>
      <c r="AA134" s="252">
        <f>Z134*K134</f>
        <v>0</v>
      </c>
      <c r="AR134" s="164" t="s">
        <v>167</v>
      </c>
      <c r="AT134" s="164" t="s">
        <v>163</v>
      </c>
      <c r="AU134" s="164" t="s">
        <v>112</v>
      </c>
      <c r="AY134" s="164" t="s">
        <v>162</v>
      </c>
      <c r="BE134" s="253">
        <f>IF(U134="základní",N134,0)</f>
        <v>0</v>
      </c>
      <c r="BF134" s="253">
        <f>IF(U134="snížená",N134,0)</f>
        <v>0</v>
      </c>
      <c r="BG134" s="253">
        <f>IF(U134="zákl. přenesená",N134,0)</f>
        <v>0</v>
      </c>
      <c r="BH134" s="253">
        <f>IF(U134="sníž. přenesená",N134,0)</f>
        <v>0</v>
      </c>
      <c r="BI134" s="253">
        <f>IF(U134="nulová",N134,0)</f>
        <v>0</v>
      </c>
      <c r="BJ134" s="164" t="s">
        <v>78</v>
      </c>
      <c r="BK134" s="253">
        <f>ROUND(L134*K134,2)</f>
        <v>0</v>
      </c>
      <c r="BL134" s="164" t="s">
        <v>167</v>
      </c>
      <c r="BM134" s="164" t="s">
        <v>228</v>
      </c>
    </row>
    <row r="135" spans="2:65" s="237" customFormat="1" ht="29.9" customHeight="1" x14ac:dyDescent="0.35">
      <c r="B135" s="233"/>
      <c r="C135" s="234"/>
      <c r="D135" s="244" t="s">
        <v>1343</v>
      </c>
      <c r="E135" s="244"/>
      <c r="F135" s="244"/>
      <c r="G135" s="244"/>
      <c r="H135" s="244"/>
      <c r="I135" s="244"/>
      <c r="J135" s="244"/>
      <c r="K135" s="244"/>
      <c r="L135" s="244"/>
      <c r="M135" s="244"/>
      <c r="N135" s="458">
        <f>BK135</f>
        <v>0</v>
      </c>
      <c r="O135" s="459"/>
      <c r="P135" s="459"/>
      <c r="Q135" s="459"/>
      <c r="R135" s="236"/>
      <c r="T135" s="238"/>
      <c r="U135" s="234"/>
      <c r="V135" s="234"/>
      <c r="W135" s="239">
        <f>W136</f>
        <v>0</v>
      </c>
      <c r="X135" s="234"/>
      <c r="Y135" s="239">
        <f>Y136</f>
        <v>0</v>
      </c>
      <c r="Z135" s="234"/>
      <c r="AA135" s="240">
        <f>AA136</f>
        <v>0</v>
      </c>
      <c r="AR135" s="241" t="s">
        <v>180</v>
      </c>
      <c r="AT135" s="242" t="s">
        <v>71</v>
      </c>
      <c r="AU135" s="242" t="s">
        <v>78</v>
      </c>
      <c r="AY135" s="241" t="s">
        <v>162</v>
      </c>
      <c r="BK135" s="243">
        <f>BK136</f>
        <v>0</v>
      </c>
    </row>
    <row r="136" spans="2:65" s="173" customFormat="1" ht="70.5" customHeight="1" x14ac:dyDescent="0.35">
      <c r="B136" s="174"/>
      <c r="C136" s="245" t="s">
        <v>198</v>
      </c>
      <c r="D136" s="245" t="s">
        <v>163</v>
      </c>
      <c r="E136" s="246" t="s">
        <v>1374</v>
      </c>
      <c r="F136" s="598" t="s">
        <v>1540</v>
      </c>
      <c r="G136" s="598"/>
      <c r="H136" s="598"/>
      <c r="I136" s="598"/>
      <c r="J136" s="247" t="s">
        <v>1347</v>
      </c>
      <c r="K136" s="248">
        <v>1</v>
      </c>
      <c r="L136" s="461"/>
      <c r="M136" s="461"/>
      <c r="N136" s="462">
        <f>ROUND(L136*K136,2)</f>
        <v>0</v>
      </c>
      <c r="O136" s="462"/>
      <c r="P136" s="462"/>
      <c r="Q136" s="462"/>
      <c r="R136" s="177"/>
      <c r="T136" s="249" t="s">
        <v>5</v>
      </c>
      <c r="U136" s="250" t="s">
        <v>37</v>
      </c>
      <c r="V136" s="251">
        <v>0</v>
      </c>
      <c r="W136" s="251">
        <f>V136*K136</f>
        <v>0</v>
      </c>
      <c r="X136" s="251">
        <v>0</v>
      </c>
      <c r="Y136" s="251">
        <f>X136*K136</f>
        <v>0</v>
      </c>
      <c r="Z136" s="251">
        <v>0</v>
      </c>
      <c r="AA136" s="252">
        <f>Z136*K136</f>
        <v>0</v>
      </c>
      <c r="AR136" s="164" t="s">
        <v>167</v>
      </c>
      <c r="AT136" s="164" t="s">
        <v>163</v>
      </c>
      <c r="AU136" s="164" t="s">
        <v>112</v>
      </c>
      <c r="AY136" s="164" t="s">
        <v>162</v>
      </c>
      <c r="BE136" s="253">
        <f>IF(U136="základní",N136,0)</f>
        <v>0</v>
      </c>
      <c r="BF136" s="253">
        <f>IF(U136="snížená",N136,0)</f>
        <v>0</v>
      </c>
      <c r="BG136" s="253">
        <f>IF(U136="zákl. přenesená",N136,0)</f>
        <v>0</v>
      </c>
      <c r="BH136" s="253">
        <f>IF(U136="sníž. přenesená",N136,0)</f>
        <v>0</v>
      </c>
      <c r="BI136" s="253">
        <f>IF(U136="nulová",N136,0)</f>
        <v>0</v>
      </c>
      <c r="BJ136" s="164" t="s">
        <v>78</v>
      </c>
      <c r="BK136" s="253">
        <f>ROUND(L136*K136,2)</f>
        <v>0</v>
      </c>
      <c r="BL136" s="164" t="s">
        <v>167</v>
      </c>
      <c r="BM136" s="164" t="s">
        <v>236</v>
      </c>
    </row>
    <row r="137" spans="2:65" s="173" customFormat="1" ht="7" customHeight="1" x14ac:dyDescent="0.35">
      <c r="B137" s="199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1"/>
    </row>
  </sheetData>
  <sheetProtection algorithmName="SHA-512" hashValue="t9QYvaCsPoMebc8jnAkIzjQwXeRGXidS2o7zMxW1F7G9caeQ0o6WN4ZHxx/ezCPafICl/u2lrOJ8N/mIOmJKpg==" saltValue="lVh70Z6u8tqrqwT2vL/IOw==" spinCount="100000" sheet="1" objects="1" scenarios="1" selectLockedCells="1"/>
  <mergeCells count="110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H1:K1"/>
    <mergeCell ref="S2:AC2"/>
    <mergeCell ref="N115:Q115"/>
    <mergeCell ref="N116:Q116"/>
    <mergeCell ref="N117:Q117"/>
    <mergeCell ref="N122:Q122"/>
    <mergeCell ref="N133:Q133"/>
    <mergeCell ref="N135:Q135"/>
    <mergeCell ref="F132:I132"/>
    <mergeCell ref="L132:M132"/>
    <mergeCell ref="N132:Q132"/>
    <mergeCell ref="F134:I134"/>
    <mergeCell ref="L134:M134"/>
    <mergeCell ref="N134:Q134"/>
    <mergeCell ref="F136:I136"/>
    <mergeCell ref="L136:M136"/>
    <mergeCell ref="N136:Q136"/>
    <mergeCell ref="F129:I129"/>
    <mergeCell ref="L129:M129"/>
    <mergeCell ref="N129:Q129"/>
  </mergeCells>
  <hyperlinks>
    <hyperlink ref="F1:G1" location="C2" display="1) Krycí list rozpočtu" xr:uid="{00000000-0004-0000-1900-000000000000}"/>
    <hyperlink ref="H1:K1" location="C86" display="2) Rekapitulace rozpočtu" xr:uid="{00000000-0004-0000-1900-000001000000}"/>
    <hyperlink ref="L1" location="C114" display="3) Rozpočet" xr:uid="{00000000-0004-0000-1900-000002000000}"/>
    <hyperlink ref="S1:T1" location="'Rekapitulace stavby'!C2" display="Rekapitulace stavby" xr:uid="{00000000-0004-0000-1900-000003000000}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52</vt:i4>
      </vt:variant>
    </vt:vector>
  </HeadingPairs>
  <TitlesOfParts>
    <vt:vector size="78" baseType="lpstr">
      <vt:lpstr>Rekapitulace stavby</vt:lpstr>
      <vt:lpstr>01 - ASŘ - 01 - ASŘ</vt:lpstr>
      <vt:lpstr>02 - Prvotní vybavení - n...</vt:lpstr>
      <vt:lpstr>03 - Volné a interié - 03...</vt:lpstr>
      <vt:lpstr>04 - Videomanagment  - 04...</vt:lpstr>
      <vt:lpstr>05 - Ústřední topení - 05...</vt:lpstr>
      <vt:lpstr>06 - Vzduchotechnika - 06...</vt:lpstr>
      <vt:lpstr>07 - Měření a regula - 07...</vt:lpstr>
      <vt:lpstr>08 - Kanalizace - 08 - Ka...</vt:lpstr>
      <vt:lpstr>09 - Vodovod - 09 - Vodovod</vt:lpstr>
      <vt:lpstr>10 - Přípojka splašk - 10...</vt:lpstr>
      <vt:lpstr>11 - Přípojka vodovo - 11...</vt:lpstr>
      <vt:lpstr>12 - Dešťová kanaliz - 12...</vt:lpstr>
      <vt:lpstr>13 - Přeložka vodovo - 13...</vt:lpstr>
      <vt:lpstr>14 - EPS - 14 - EPS</vt:lpstr>
      <vt:lpstr>15 - NN - 15 - NN</vt:lpstr>
      <vt:lpstr>16 - NN - osvětlení  - 16...</vt:lpstr>
      <vt:lpstr>17 - NN - bleskosvod - 17...</vt:lpstr>
      <vt:lpstr>18 - NN - přeložka - 18 -...</vt:lpstr>
      <vt:lpstr>19 - NN - přípojka - 19 -...</vt:lpstr>
      <vt:lpstr>20 - SLP - kabeláž - 20 -...</vt:lpstr>
      <vt:lpstr>21 - SLP - koncové p - 21...</vt:lpstr>
      <vt:lpstr>22 - Medicinální ply - 22...</vt:lpstr>
      <vt:lpstr>23 - Lékařská techno - 23...</vt:lpstr>
      <vt:lpstr>24 - Komunikace - ne - 24...</vt:lpstr>
      <vt:lpstr>VORN - Vedlejší a os - VO...</vt:lpstr>
      <vt:lpstr>'01 - ASŘ - 01 - ASŘ'!Názvy_tisku</vt:lpstr>
      <vt:lpstr>'02 - Prvotní vybavení - n...'!Názvy_tisku</vt:lpstr>
      <vt:lpstr>'03 - Volné a interié - 03...'!Názvy_tisku</vt:lpstr>
      <vt:lpstr>'04 - Videomanagment  - 04...'!Názvy_tisku</vt:lpstr>
      <vt:lpstr>'05 - Ústřední topení - 05...'!Názvy_tisku</vt:lpstr>
      <vt:lpstr>'06 - Vzduchotechnika - 06...'!Názvy_tisku</vt:lpstr>
      <vt:lpstr>'07 - Měření a regula - 07...'!Názvy_tisku</vt:lpstr>
      <vt:lpstr>'08 - Kanalizace - 08 - Ka...'!Názvy_tisku</vt:lpstr>
      <vt:lpstr>'09 - Vodovod - 09 - Vodovod'!Názvy_tisku</vt:lpstr>
      <vt:lpstr>'10 - Přípojka splašk - 10...'!Názvy_tisku</vt:lpstr>
      <vt:lpstr>'11 - Přípojka vodovo - 11...'!Názvy_tisku</vt:lpstr>
      <vt:lpstr>'12 - Dešťová kanaliz - 12...'!Názvy_tisku</vt:lpstr>
      <vt:lpstr>'13 - Přeložka vodovo - 13...'!Názvy_tisku</vt:lpstr>
      <vt:lpstr>'14 - EPS - 14 - EPS'!Názvy_tisku</vt:lpstr>
      <vt:lpstr>'15 - NN - 15 - NN'!Názvy_tisku</vt:lpstr>
      <vt:lpstr>'16 - NN - osvětlení  - 16...'!Názvy_tisku</vt:lpstr>
      <vt:lpstr>'17 - NN - bleskosvod - 17...'!Názvy_tisku</vt:lpstr>
      <vt:lpstr>'18 - NN - přeložka - 18 -...'!Názvy_tisku</vt:lpstr>
      <vt:lpstr>'19 - NN - přípojka - 19 -...'!Názvy_tisku</vt:lpstr>
      <vt:lpstr>'20 - SLP - kabeláž - 20 -...'!Názvy_tisku</vt:lpstr>
      <vt:lpstr>'21 - SLP - koncové p - 21...'!Názvy_tisku</vt:lpstr>
      <vt:lpstr>'22 - Medicinální ply - 22...'!Názvy_tisku</vt:lpstr>
      <vt:lpstr>'23 - Lékařská techno - 23...'!Názvy_tisku</vt:lpstr>
      <vt:lpstr>'24 - Komunikace - ne - 24...'!Názvy_tisku</vt:lpstr>
      <vt:lpstr>'Rekapitulace stavby'!Názvy_tisku</vt:lpstr>
      <vt:lpstr>'VORN - Vedlejší a os - VO...'!Názvy_tisku</vt:lpstr>
      <vt:lpstr>'01 - ASŘ - 01 - ASŘ'!Oblast_tisku</vt:lpstr>
      <vt:lpstr>'02 - Prvotní vybavení - n...'!Oblast_tisku</vt:lpstr>
      <vt:lpstr>'03 - Volné a interié - 03...'!Oblast_tisku</vt:lpstr>
      <vt:lpstr>'04 - Videomanagment  - 04...'!Oblast_tisku</vt:lpstr>
      <vt:lpstr>'05 - Ústřední topení - 05...'!Oblast_tisku</vt:lpstr>
      <vt:lpstr>'06 - Vzduchotechnika - 06...'!Oblast_tisku</vt:lpstr>
      <vt:lpstr>'07 - Měření a regula - 07...'!Oblast_tisku</vt:lpstr>
      <vt:lpstr>'08 - Kanalizace - 08 - Ka...'!Oblast_tisku</vt:lpstr>
      <vt:lpstr>'09 - Vodovod - 09 - Vodovod'!Oblast_tisku</vt:lpstr>
      <vt:lpstr>'10 - Přípojka splašk - 10...'!Oblast_tisku</vt:lpstr>
      <vt:lpstr>'11 - Přípojka vodovo - 11...'!Oblast_tisku</vt:lpstr>
      <vt:lpstr>'12 - Dešťová kanaliz - 12...'!Oblast_tisku</vt:lpstr>
      <vt:lpstr>'13 - Přeložka vodovo - 13...'!Oblast_tisku</vt:lpstr>
      <vt:lpstr>'14 - EPS - 14 - EPS'!Oblast_tisku</vt:lpstr>
      <vt:lpstr>'15 - NN - 15 - NN'!Oblast_tisku</vt:lpstr>
      <vt:lpstr>'16 - NN - osvětlení  - 16...'!Oblast_tisku</vt:lpstr>
      <vt:lpstr>'17 - NN - bleskosvod - 17...'!Oblast_tisku</vt:lpstr>
      <vt:lpstr>'18 - NN - přeložka - 18 -...'!Oblast_tisku</vt:lpstr>
      <vt:lpstr>'19 - NN - přípojka - 19 -...'!Oblast_tisku</vt:lpstr>
      <vt:lpstr>'20 - SLP - kabeláž - 20 -...'!Oblast_tisku</vt:lpstr>
      <vt:lpstr>'21 - SLP - koncové p - 21...'!Oblast_tisku</vt:lpstr>
      <vt:lpstr>'22 - Medicinální ply - 22...'!Oblast_tisku</vt:lpstr>
      <vt:lpstr>'23 - Lékařská techno - 23...'!Oblast_tisku</vt:lpstr>
      <vt:lpstr>'24 - Komunikace - ne - 24...'!Oblast_tisku</vt:lpstr>
      <vt:lpstr>'Rekapitulace stavby'!Oblast_tisku</vt:lpstr>
      <vt:lpstr>'VORN - Vedlejší a os - VO...'!Oblast_tisku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Petr</dc:creator>
  <cp:lastModifiedBy>michal.vostrovsky</cp:lastModifiedBy>
  <cp:lastPrinted>2018-07-19T12:56:13Z</cp:lastPrinted>
  <dcterms:created xsi:type="dcterms:W3CDTF">2018-04-26T11:24:23Z</dcterms:created>
  <dcterms:modified xsi:type="dcterms:W3CDTF">2018-07-20T10:21:27Z</dcterms:modified>
</cp:coreProperties>
</file>