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3575" activeTab="1"/>
  </bookViews>
  <sheets>
    <sheet name="Rekapitulace stavby" sheetId="1" r:id="rId1"/>
    <sheet name="D 1.1.01.1,3 - ARCHI - D ..." sheetId="2" r:id="rId2"/>
    <sheet name="D 1.01.4.1 - ZAŘÍZEN - D ..." sheetId="3" r:id="rId3"/>
    <sheet name="D 1.01.4.2 - ZAŘÍZEN - D ..." sheetId="4" r:id="rId4"/>
    <sheet name="D 1.01.4.3 - ZAŘÍZEN - D ..." sheetId="5" r:id="rId5"/>
    <sheet name="D 1.01.4.5 - ZAŘÍZEN - D ..." sheetId="6" r:id="rId6"/>
    <sheet name="D 1.01.4.7 - ZAŘÍZEN - D ..." sheetId="7" r:id="rId7"/>
    <sheet name="D 1.01.4.8 - ZAŘÍZEN - D ..." sheetId="8" r:id="rId8"/>
    <sheet name="D 1.2.1 - KOMUNIKACE - D ..." sheetId="9" r:id="rId9"/>
    <sheet name="D 1.2.2 - TERÉNNÍ ÚP - D ..." sheetId="10" r:id="rId10"/>
    <sheet name="3 - VEDLEJŠÍ NÁKLADY - 3 ..." sheetId="11" r:id="rId11"/>
  </sheets>
  <definedNames>
    <definedName name="_xlnm.Print_Area" localSheetId="10">'3 - VEDLEJŠÍ NÁKLADY - 3 ...'!$C$4:$Q$70,'3 - VEDLEJŠÍ NÁKLADY - 3 ...'!$C$76:$Q$103,'3 - VEDLEJŠÍ NÁKLADY - 3 ...'!$C$109:$Q$133</definedName>
    <definedName name="_xlnm.Print_Area" localSheetId="2">'D 1.01.4.1 - ZAŘÍZEN - D ...'!$C$4:$Q$70,'D 1.01.4.1 - ZAŘÍZEN - D ...'!$C$76:$Q$100,'D 1.01.4.1 - ZAŘÍZEN - D ...'!$C$106:$Q$121</definedName>
    <definedName name="_xlnm.Print_Area" localSheetId="3">'D 1.01.4.2 - ZAŘÍZEN - D ...'!$C$4:$Q$70,'D 1.01.4.2 - ZAŘÍZEN - D ...'!$C$76:$Q$100,'D 1.01.4.2 - ZAŘÍZEN - D ...'!$C$106:$Q$121</definedName>
    <definedName name="_xlnm.Print_Area" localSheetId="4">'D 1.01.4.3 - ZAŘÍZEN - D ...'!$C$4:$Q$70,'D 1.01.4.3 - ZAŘÍZEN - D ...'!$C$76:$Q$100,'D 1.01.4.3 - ZAŘÍZEN - D ...'!$C$106:$Q$121</definedName>
    <definedName name="_xlnm.Print_Area" localSheetId="5">'D 1.01.4.5 - ZAŘÍZEN - D ...'!$C$4:$Q$70,'D 1.01.4.5 - ZAŘÍZEN - D ...'!$C$76:$Q$100,'D 1.01.4.5 - ZAŘÍZEN - D ...'!$C$106:$Q$121</definedName>
    <definedName name="_xlnm.Print_Area" localSheetId="6">'D 1.01.4.7 - ZAŘÍZEN - D ...'!$C$4:$Q$70,'D 1.01.4.7 - ZAŘÍZEN - D ...'!$C$76:$Q$100,'D 1.01.4.7 - ZAŘÍZEN - D ...'!$C$106:$Q$121</definedName>
    <definedName name="_xlnm.Print_Area" localSheetId="7">'D 1.01.4.8 - ZAŘÍZEN - D ...'!$C$4:$Q$70,'D 1.01.4.8 - ZAŘÍZEN - D ...'!$C$76:$Q$100,'D 1.01.4.8 - ZAŘÍZEN - D ...'!$C$106:$Q$121</definedName>
    <definedName name="_xlnm.Print_Area" localSheetId="1">'D 1.1.01.1,3 - ARCHI - D ...'!$C$4:$Q$70,'D 1.1.01.1,3 - ARCHI - D ...'!$C$76:$Q$126,'D 1.1.01.1,3 - ARCHI - D ...'!$C$132:$Q$482</definedName>
    <definedName name="_xlnm.Print_Area" localSheetId="8">'D 1.2.1 - KOMUNIKACE - D ...'!$C$4:$Q$70,'D 1.2.1 - KOMUNIKACE - D ...'!$C$76:$Q$107,'D 1.2.1 - KOMUNIKACE - D ...'!$C$113:$Q$199</definedName>
    <definedName name="_xlnm.Print_Area" localSheetId="9">'D 1.2.2 - TERÉNNÍ ÚP - D ...'!$C$4:$Q$70,'D 1.2.2 - TERÉNNÍ ÚP - D ...'!$C$76:$Q$101,'D 1.2.2 - TERÉNNÍ ÚP - D ...'!$C$107:$Q$138</definedName>
    <definedName name="_xlnm.Print_Area" localSheetId="0">'Rekapitulace stavby'!$C$4:$AP$70,'Rekapitulace stavby'!$C$76:$AP$105</definedName>
    <definedName name="_xlnm.Print_Titles" localSheetId="0">'Rekapitulace stavby'!$85:$85</definedName>
    <definedName name="_xlnm.Print_Titles" localSheetId="2">'D 1.01.4.1 - ZAŘÍZEN - D ...'!$116:$116</definedName>
    <definedName name="_xlnm.Print_Titles" localSheetId="3">'D 1.01.4.2 - ZAŘÍZEN - D ...'!$116:$116</definedName>
    <definedName name="_xlnm.Print_Titles" localSheetId="4">'D 1.01.4.3 - ZAŘÍZEN - D ...'!$116:$116</definedName>
    <definedName name="_xlnm.Print_Titles" localSheetId="5">'D 1.01.4.5 - ZAŘÍZEN - D ...'!$116:$116</definedName>
    <definedName name="_xlnm.Print_Titles" localSheetId="6">'D 1.01.4.7 - ZAŘÍZEN - D ...'!$116:$116</definedName>
    <definedName name="_xlnm.Print_Titles" localSheetId="7">'D 1.01.4.8 - ZAŘÍZEN - D ...'!$116:$116</definedName>
    <definedName name="_xlnm.Print_Titles" localSheetId="8">'D 1.2.1 - KOMUNIKACE - D ...'!$123:$123</definedName>
    <definedName name="_xlnm.Print_Titles" localSheetId="9">'D 1.2.2 - TERÉNNÍ ÚP - D ...'!$117:$117</definedName>
    <definedName name="_xlnm.Print_Titles" localSheetId="10">'3 - VEDLEJŠÍ NÁKLADY - 3 ...'!$119:$119</definedName>
  </definedNames>
  <calcPr calcId="162913"/>
</workbook>
</file>

<file path=xl/sharedStrings.xml><?xml version="1.0" encoding="utf-8"?>
<sst xmlns="http://schemas.openxmlformats.org/spreadsheetml/2006/main" count="7604" uniqueCount="1406">
  <si>
    <t>2012</t>
  </si>
  <si>
    <t>List obsahuje:</t>
  </si>
  <si>
    <t>1) Souhrnný list stavby</t>
  </si>
  <si>
    <t>2) Rekapitulace objektů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</si>
  <si>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</si>
  <si>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</si>
  <si>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</si>
  <si>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</si>
  <si>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</si>
  <si>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</si>
  <si>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</si>
  <si>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</si>
  <si>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</si>
  <si>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</si>
  <si>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</si>
  <si>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</si>
  <si>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</si>
  <si>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IMPORT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</si>
  <si>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</si>
  <si>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</si>
  <si>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D 1.01_VV_PZS_r0</t>
  </si>
  <si>
    <t>JKSO:</t>
  </si>
  <si>
    <t/>
  </si>
  <si>
    <t>CC-CZ:</t>
  </si>
  <si>
    <t>Místo:</t>
  </si>
  <si>
    <t xml:space="preserve"> </t>
  </si>
  <si>
    <t>Datum:</t>
  </si>
  <si>
    <t>3.7.2018</t>
  </si>
  <si>
    <t>Objednatel:</t>
  </si>
  <si>
    <t>IČ:</t>
  </si>
  <si>
    <t>DIČ:</t>
  </si>
  <si>
    <t>Zhotovitel:</t>
  </si>
  <si>
    <t>Vyplň údaj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</si>
  <si>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</si>
  <si>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</si>
  <si>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</si>
  <si>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</si>
  <si>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</si>
  <si>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</si>
  <si>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</si>
  <si>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</si>
  <si>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</si>
  <si>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</si>
  <si>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</si>
  <si>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</si>
  <si>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</si>
  <si>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</si>
  <si>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</si>
  <si>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</si>
  <si>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</si>
  <si>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</si>
  <si>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</si>
  <si>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</si>
  <si>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</si>
  <si>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</si>
  <si>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</si>
  <si>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</si>
  <si>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</si>
  <si>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</si>
  <si>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</si>
  <si>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</si>
  <si>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</si>
  <si>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</si>
  <si>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</si>
  <si>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</si>
  <si>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</si>
  <si>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</si>
  <si>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</si>
  <si>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</si>
  <si>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</si>
  <si>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</si>
  <si>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</si>
  <si>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</si>
  <si>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</si>
  <si>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</si>
  <si>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</si>
  <si>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</si>
  <si>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</si>
  <si>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{afcede99-2fe5-4d65-a27f-0ae156f8a579}</t>
  </si>
  <si>
    <t>{00000000-0000-0000-0000-000000000000}</t>
  </si>
  <si>
    <t>/</t>
  </si>
  <si>
    <t>D 1.1.01.1,3 - ARCHI</t>
  </si>
  <si>
    <t>D 1.1.01.1,3 - ARCHITEKTO...</t>
  </si>
  <si>
    <t>1</t>
  </si>
  <si>
    <t>{5c29f68c-9578-4894-807e-f81d3851043b}</t>
  </si>
  <si>
    <t>D 1.01.4.1 - ZAŘÍZEN</t>
  </si>
  <si>
    <t>D 1.01.4.1 - ZAŘÍZENÍ PRO...</t>
  </si>
  <si>
    <t>{bda950fe-2422-48fb-b6fc-339c78340df1}</t>
  </si>
  <si>
    <t>D 1.01.4.2 - ZAŘÍZEN</t>
  </si>
  <si>
    <t>D 1.01.4.2 - ZAŘÍZENÍ PRO...</t>
  </si>
  <si>
    <t>{eeaa835b-f2d5-4db1-aea9-284cdf772c29}</t>
  </si>
  <si>
    <t>D 1.01.4.3 - ZAŘÍZEN</t>
  </si>
  <si>
    <t>D 1.01.4.3 - ZAŘÍZENÍ VZT</t>
  </si>
  <si>
    <t>{5f913d4b-99d1-4a74-b913-99de9f377791}</t>
  </si>
  <si>
    <t>D 1.01.4.5 - ZAŘÍZEN</t>
  </si>
  <si>
    <t>D 1.01.4.5 - ZAŘÍZENÍ ZTI</t>
  </si>
  <si>
    <t>{3019a240-94a0-4317-adb1-0fe05d78fdc5}</t>
  </si>
  <si>
    <t>D 1.01.4.7 - ZAŘÍZEN</t>
  </si>
  <si>
    <t>D 1.01.4.7 - ZAŘÍZENÍ SIL...</t>
  </si>
  <si>
    <t>{449d90b0-7c70-4ccd-92aa-d9a8042728d4}</t>
  </si>
  <si>
    <t>D 1.01.4.8 - ZAŘÍZEN</t>
  </si>
  <si>
    <t>D 1.01.4.8 - ZAŘÍZENÍ SLA...</t>
  </si>
  <si>
    <t>{846c5137-2582-49df-ace4-af2ab79041c6}</t>
  </si>
  <si>
    <t>D 1.2.1 - KOMUNIKACE</t>
  </si>
  <si>
    <t>D 1.2.1 - KOMUNIKACE A ZP...</t>
  </si>
  <si>
    <t>{570bf9fe-ad10-4980-9514-1a9098539796}</t>
  </si>
  <si>
    <t>D 1.2.2 - TERÉNNÍ ÚP</t>
  </si>
  <si>
    <t>D 1.2.2 - TERÉNNÍ ÚPRAVY</t>
  </si>
  <si>
    <t>{22d835b9-3fe0-4d23-a1e5-6d6e353ea25d}</t>
  </si>
  <si>
    <t>3 - VEDLEJŠÍ NÁKLADY</t>
  </si>
  <si>
    <t>{a9f17985-9ba8-48e3-b9cc-dd631ec2f9e1}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</si>
  <si>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</si>
  <si>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</si>
  <si>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</si>
  <si>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</si>
  <si>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</si>
  <si>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</si>
  <si>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</si>
  <si>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</si>
  <si>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</si>
  <si>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</si>
  <si>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</si>
  <si>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</si>
  <si>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</si>
  <si>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</si>
  <si>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</si>
  <si>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</si>
  <si>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</si>
  <si>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>D 1.1.01.1,3 - ARCHI - D 1.1.01.1,3 - ARCHITEKTO...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</si>
  <si>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</si>
  <si>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</si>
  <si>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</si>
  <si>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</si>
  <si>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</si>
  <si>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</si>
  <si>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</si>
  <si>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3 - Svislé a kompletní konstrukce</t>
  </si>
  <si>
    <t xml:space="preserve">    61 - Úprava povrchů vnitřních</t>
  </si>
  <si>
    <t xml:space="preserve">    62 - Úprava povrchů vnějších</t>
  </si>
  <si>
    <t xml:space="preserve">    63 - Podlahy a podlahové konstrukce</t>
  </si>
  <si>
    <t xml:space="preserve">    64 - Osazování výplní otvorů</t>
  </si>
  <si>
    <t xml:space="preserve">    89 - Ostatní konstrukce</t>
  </si>
  <si>
    <t xml:space="preserve">    9 - Ostatní konstrukce a práce, bourání</t>
  </si>
  <si>
    <t xml:space="preserve">    94 - Lešení a stavební výtahy</t>
  </si>
  <si>
    <t xml:space="preserve">    95 - Různé dokončovací konstrukce a práce pozemních staveb</t>
  </si>
  <si>
    <t xml:space="preserve">    96 - Bourání konstrukcí</t>
  </si>
  <si>
    <t xml:space="preserve">    97 - Prorážení otvorů a ostatní bourací práce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</si>
  <si>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</si>
  <si>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</si>
  <si>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</si>
  <si>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</si>
  <si>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</si>
  <si>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</si>
  <si>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</si>
  <si>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</si>
  <si>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</si>
  <si>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</si>
  <si>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777 - Podlahy lité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</si>
  <si>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</si>
  <si>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</si>
  <si>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</si>
  <si>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798 - Vybavení interéru</t>
  </si>
  <si>
    <t>HZS - Hodinové zúčtovací sazby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</si>
  <si>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</si>
  <si>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</si>
  <si>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</si>
  <si>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</si>
  <si>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</si>
  <si>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</si>
  <si>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</si>
  <si>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</si>
  <si>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</si>
  <si>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</si>
  <si>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</si>
  <si>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</si>
  <si>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</si>
  <si>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</si>
  <si>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</si>
  <si>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</si>
  <si>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</si>
  <si>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</si>
  <si>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</si>
  <si>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</si>
  <si>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</si>
  <si>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</si>
  <si>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</si>
  <si>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</si>
  <si>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</si>
  <si>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349231811</t>
  </si>
  <si>
    <t>Přizdívka z cihel ostění s ozubem ve vybouraných otvorech, s vysekáním kapes pro zavázaní přes 80 do 150 mm</t>
  </si>
  <si>
    <t>m2</t>
  </si>
  <si>
    <t>4</t>
  </si>
  <si>
    <t>349231821</t>
  </si>
  <si>
    <t>Přizdívka z cihel ostění s ozubem ve vybouraných otvorech, s vysekáním kapes pro zavázaní přes 150 do 300 mm</t>
  </si>
  <si>
    <t>3</t>
  </si>
  <si>
    <t>317941121</t>
  </si>
  <si>
    <t>Osazování ocelových válcovaných nosníků na zdivu I nebo IE nebo U nebo UE nebo L do č. 12 nebo výšky do 120 mm</t>
  </si>
  <si>
    <t>t</t>
  </si>
  <si>
    <t>6</t>
  </si>
  <si>
    <t>M</t>
  </si>
  <si>
    <t>13010714</t>
  </si>
  <si>
    <t>ocel profilová IPN 120 jakost 11 375</t>
  </si>
  <si>
    <t>8</t>
  </si>
  <si>
    <t>5</t>
  </si>
  <si>
    <t>13010712</t>
  </si>
  <si>
    <t>ocel profilová IPN 100 jakost 11 375</t>
  </si>
  <si>
    <t>10</t>
  </si>
  <si>
    <t>346244381</t>
  </si>
  <si>
    <t>Plentování ocelových válcovaných nosníků jednostranné cihlami na maltu, výška stojiny do 200 mm</t>
  </si>
  <si>
    <t>12</t>
  </si>
  <si>
    <t>7</t>
  </si>
  <si>
    <t>317234410</t>
  </si>
  <si>
    <t>Vyzdívka mezi nosníky cihlami pálenými na maltu cementovou</t>
  </si>
  <si>
    <t>m3</t>
  </si>
  <si>
    <t>14</t>
  </si>
  <si>
    <t>413232211</t>
  </si>
  <si>
    <t>Zazdívka zhlaví stropních trámů nebo válcovaných nosníků pálenými cihlami válcovaných nosníků, výšky do 150 mm</t>
  </si>
  <si>
    <t>kus</t>
  </si>
  <si>
    <t>16</t>
  </si>
  <si>
    <t>9</t>
  </si>
  <si>
    <t>615142012</t>
  </si>
  <si>
    <t>Potažení vnitřních ploch pletivem v ploše nebo pruzích, na plném podkladu rabicovým provizorním přichycením nosníků</t>
  </si>
  <si>
    <t>18</t>
  </si>
  <si>
    <t>R POL 1</t>
  </si>
  <si>
    <t>Systémové pórobetonové překlady kompl. - viz výkres c.WA-02</t>
  </si>
  <si>
    <t>kpl</t>
  </si>
  <si>
    <t>20</t>
  </si>
  <si>
    <t>11</t>
  </si>
  <si>
    <t>311237141</t>
  </si>
  <si>
    <t>Zdivo jednovrstvé tepelně izolační z cihel děrovaných broušených na tenkovrstvou maltu, součinitel prostupu tepla U přes 0,18 do 0,22, tl. zdiva 440 mm</t>
  </si>
  <si>
    <t>22</t>
  </si>
  <si>
    <t>311236331</t>
  </si>
  <si>
    <t>Zdivo jednovrstvé zvukově izolační z cihel děrovaných z broušených cihel na tenkovrstvou maltu, pevnost cihel do P15, tl. zdiva 300 mm</t>
  </si>
  <si>
    <t>24</t>
  </si>
  <si>
    <t>13</t>
  </si>
  <si>
    <t>340231035</t>
  </si>
  <si>
    <t>Zazdívka otvorů v příčkách nebo stěnách děrovanými cihlami plochy přes 1 do 4 m2 , tloušťka příčky 140 mm</t>
  </si>
  <si>
    <t>26</t>
  </si>
  <si>
    <t>340231025</t>
  </si>
  <si>
    <t>Zazdívka otvorů v příčkách nebo stěnách děrovanými cihlami plochy přes 1 do 4 m2 , tloušťka příčky 115 mm</t>
  </si>
  <si>
    <t>28</t>
  </si>
  <si>
    <t>346244354</t>
  </si>
  <si>
    <t>Obezdívka koupelnových van ploch rovných z přesných pórobetonových tvárnic, na tenké maltové lože, tl. 100 mm</t>
  </si>
  <si>
    <t>30</t>
  </si>
  <si>
    <t>R POL 333</t>
  </si>
  <si>
    <t>Vodorovná plocha kolem obezděných WC Antivandal</t>
  </si>
  <si>
    <t>32</t>
  </si>
  <si>
    <t>17</t>
  </si>
  <si>
    <t>342244121</t>
  </si>
  <si>
    <t>Příčky jednoduché z cihel děrovaných klasických spojených na pero a drážku na maltu M5, pevnost cihel do P15, tl. příčky 140 mm</t>
  </si>
  <si>
    <t>34</t>
  </si>
  <si>
    <t>342244111</t>
  </si>
  <si>
    <t>Příčky jednoduché z cihel děrovaných klasických spojených na pero a drážku na maltu M5, pevnost cihel do P15, tl. příčky 115 mm</t>
  </si>
  <si>
    <t>36</t>
  </si>
  <si>
    <t>19</t>
  </si>
  <si>
    <t>342291112</t>
  </si>
  <si>
    <t>Ukotvení příček polyuretanovou pěnou, tl. příčky přes 100 mm</t>
  </si>
  <si>
    <t>m</t>
  </si>
  <si>
    <t>38</t>
  </si>
  <si>
    <t>342291111</t>
  </si>
  <si>
    <t>Ukotvení příček polyuretanovou pěnou, tl. příčky do 100 mm</t>
  </si>
  <si>
    <t>40</t>
  </si>
  <si>
    <t>342291131</t>
  </si>
  <si>
    <t>Ukotvení příček plochými kotvami, do konstrukce betonové</t>
  </si>
  <si>
    <t>42</t>
  </si>
  <si>
    <t>341361921</t>
  </si>
  <si>
    <t>Výztuž stěn a příček nosných svislých nebo šikmých, rovných nebo oblých ze svařovaných sítí z drátů ocelových tažených</t>
  </si>
  <si>
    <t>44</t>
  </si>
  <si>
    <t>23</t>
  </si>
  <si>
    <t>632451021</t>
  </si>
  <si>
    <t>Potěr cementový vyrovnávací z malty (MC-15) v pásu o průměrné (střední) tl. od 10 do 20 mm</t>
  </si>
  <si>
    <t>46</t>
  </si>
  <si>
    <t>632451031</t>
  </si>
  <si>
    <t>Potěr cementový vyrovnávací z malty (MC-15) v ploše o průměrné (střední) tl. od 10 do 20 mm</t>
  </si>
  <si>
    <t>48</t>
  </si>
  <si>
    <t>25</t>
  </si>
  <si>
    <t>612142001</t>
  </si>
  <si>
    <t>Potažení vnitřních ploch pletivem v ploše nebo pruzích, na plném podkladu sklovláknitým vtlačením do tmelu stěn</t>
  </si>
  <si>
    <t>50</t>
  </si>
  <si>
    <t>611321141</t>
  </si>
  <si>
    <t>Omítka vápenocementová vnitřních ploch nanášená ručně dvouvrstvá, tloušťky jádrové omítky do 10 mm a tloušťky štuku do 3 mm štuková vodorovných konstrukcí stropů rovných</t>
  </si>
  <si>
    <t>52</t>
  </si>
  <si>
    <t>27</t>
  </si>
  <si>
    <t>611321191</t>
  </si>
  <si>
    <t>Omítka vápenocementová vnitřních ploch nanášená ručně Příplatek k cenám za každých dalších i započatých 5 mm tloušťky omítky přes 10 mm stropů</t>
  </si>
  <si>
    <t>54</t>
  </si>
  <si>
    <t>611131121</t>
  </si>
  <si>
    <t>Podkladní a spojovací vrstva vnitřních omítaných ploch penetrace akrylát-silikonová nanášená ručně stropů</t>
  </si>
  <si>
    <t>56</t>
  </si>
  <si>
    <t>29</t>
  </si>
  <si>
    <t>612321121</t>
  </si>
  <si>
    <t>Omítka vápenocementová vnitřních ploch nanášená ručně jednovrstvá, tloušťky do 10 mm hladká svislých konstrukcí stěn</t>
  </si>
  <si>
    <t>58</t>
  </si>
  <si>
    <t>612325302</t>
  </si>
  <si>
    <t>Vápenocementová omítka ostění nebo nadpraží štuková</t>
  </si>
  <si>
    <t>60</t>
  </si>
  <si>
    <t>31</t>
  </si>
  <si>
    <t>612321141</t>
  </si>
  <si>
    <t>Omítka vápenocementová vnitřních ploch nanášená ručně dvouvrstvá, tloušťky jádrové omítky do 10 mm a tloušťky štuku do 3 mm štuková svislých konstrukcí stěn</t>
  </si>
  <si>
    <t>62</t>
  </si>
  <si>
    <t>612321191</t>
  </si>
  <si>
    <t>Omítka vápenocementová vnitřních ploch nanášená ručně Příplatek k cenám za každých dalších i započatých 5 mm tloušťky omítky přes 10 mm stěn</t>
  </si>
  <si>
    <t>64</t>
  </si>
  <si>
    <t>33</t>
  </si>
  <si>
    <t>612131121</t>
  </si>
  <si>
    <t>Podkladní a spojovací vrstva vnitřních omítaných ploch penetrace akrylát-silikonová nanášená ručně stěn</t>
  </si>
  <si>
    <t>66</t>
  </si>
  <si>
    <t>611325223</t>
  </si>
  <si>
    <t>Vápenocementová omítka jednotlivých malých ploch štuková na stropech, plochy jednotlivě přes 0,25 do 1 m2</t>
  </si>
  <si>
    <t>68</t>
  </si>
  <si>
    <t>35</t>
  </si>
  <si>
    <t>612325223</t>
  </si>
  <si>
    <t>Vápenocementová omítka jednotlivých malých ploch štuková na stěnách, plochy jednotlivě přes 0,25 do 1 m2</t>
  </si>
  <si>
    <t>70</t>
  </si>
  <si>
    <t>629135102</t>
  </si>
  <si>
    <t>Vyrovnávací vrstva z cementové malty pod klempířskými prvky šířky přes 150 do 300 mm</t>
  </si>
  <si>
    <t>72</t>
  </si>
  <si>
    <t>37</t>
  </si>
  <si>
    <t>629995101</t>
  </si>
  <si>
    <t>Očištění vnějších ploch tlakovou vodou omytím</t>
  </si>
  <si>
    <t>74</t>
  </si>
  <si>
    <t>629991011</t>
  </si>
  <si>
    <t>Zakrytí vnějších ploch před znečištěním včetně pozdějšího odkrytí výplní otvorů a svislých ploch fólií přilepenou lepící páskou</t>
  </si>
  <si>
    <t>76</t>
  </si>
  <si>
    <t>39</t>
  </si>
  <si>
    <t>622321121</t>
  </si>
  <si>
    <t>Omítka vápenocementová vnějších ploch nanášená ručně jednovrstvá, tloušťky do 15 mm hladká stěn</t>
  </si>
  <si>
    <t>78</t>
  </si>
  <si>
    <t>622321191</t>
  </si>
  <si>
    <t>Omítka vápenocementová vnějších ploch nanášená ručně Příplatek k cenám za každých dalších i započatých 5 mm tloušťky omítky přes 15 mm stěn</t>
  </si>
  <si>
    <t>80</t>
  </si>
  <si>
    <t>41</t>
  </si>
  <si>
    <t>622131121</t>
  </si>
  <si>
    <t>Podkladní a spojovací vrstva vnějších omítaných ploch penetrace akrylát-silikonová nanášená ručně stěn</t>
  </si>
  <si>
    <t>82</t>
  </si>
  <si>
    <t>380321443</t>
  </si>
  <si>
    <t>Kompletní konstrukce čistíren odpadních vod, nádrží, vodojemů, kanálů z betonu železového bez výztuže a bednění bez zvýšených nároků na prostředí tř. C 25/30, tl. přes 300 mm</t>
  </si>
  <si>
    <t>84</t>
  </si>
  <si>
    <t>43</t>
  </si>
  <si>
    <t>380361006</t>
  </si>
  <si>
    <t>Výztuž kompletních konstrukcí čistíren odpadních vod, nádrží, vodojemů, kanálů z oceli 10 505 (R) nebo BSt 500</t>
  </si>
  <si>
    <t>86</t>
  </si>
  <si>
    <t>380356241</t>
  </si>
  <si>
    <t>Bednění kompletních konstrukcí čistíren odpadních vod, nádrží, vodojemů, kanálů konstrukcí neomítaných z betonu prostého nebo železového ploch zaoblených zřízení</t>
  </si>
  <si>
    <t>88</t>
  </si>
  <si>
    <t>45</t>
  </si>
  <si>
    <t>380356242</t>
  </si>
  <si>
    <t>Bednění kompletních konstrukcí čistíren odpadních vod, nádrží, vodojemů, kanálů konstrukcí neomítaných z betonu prostého nebo železového ploch zaoblených odstranění</t>
  </si>
  <si>
    <t>90</t>
  </si>
  <si>
    <t>953943121</t>
  </si>
  <si>
    <t>Osazování drobných kovových předmětů výrobků ostatních jinde neuvedených do betonu se zajištěním polohy k bednění či k výztuži před zabetonováním hmotnosti do 1 kg/kus</t>
  </si>
  <si>
    <t>92</t>
  </si>
  <si>
    <t>47</t>
  </si>
  <si>
    <t>5530000R1</t>
  </si>
  <si>
    <t>kilogramová cena</t>
  </si>
  <si>
    <t>kg</t>
  </si>
  <si>
    <t>94</t>
  </si>
  <si>
    <t>953961112</t>
  </si>
  <si>
    <t>Kotvy chemické s vyvrtáním otvoru do betonu, železobetonu nebo tvrdého kamene tmel, velikost M 10, hloubka 90 mm</t>
  </si>
  <si>
    <t>96</t>
  </si>
  <si>
    <t>49</t>
  </si>
  <si>
    <t>953965115</t>
  </si>
  <si>
    <t>Kotvy chemické s vyvrtáním otvoru kotevní šrouby pro chemické kotvy, velikost M 10, délka 130 mm</t>
  </si>
  <si>
    <t>98</t>
  </si>
  <si>
    <t>952902141</t>
  </si>
  <si>
    <t>Čištění budov při provádění oprav a udržovacích prací podlah drsných nebo chodníků drhnutím s chemickými prostředky</t>
  </si>
  <si>
    <t>100</t>
  </si>
  <si>
    <t>51</t>
  </si>
  <si>
    <t>633811111</t>
  </si>
  <si>
    <t>Broušení betonových podlah nerovností do 2 mm (stržení šlemu)</t>
  </si>
  <si>
    <t>102</t>
  </si>
  <si>
    <t>631312141</t>
  </si>
  <si>
    <t>Doplnění dosavadních mazanin prostým betonem s dodáním hmot, bez potěru, plochy jednotlivě rýh v dosavadních mazaninách</t>
  </si>
  <si>
    <t>104</t>
  </si>
  <si>
    <t>53</t>
  </si>
  <si>
    <t>631311115</t>
  </si>
  <si>
    <t>Mazanina z betonu prostého bez zvýšených nároků na prostředí tl. přes 50 do 80 mm tř. C 20/25</t>
  </si>
  <si>
    <t>106</t>
  </si>
  <si>
    <t>631319171</t>
  </si>
  <si>
    <t>Příplatek k cenám mazanin za stržení povrchu spodní vrstvy mazaniny latí před vložením výztuže nebo pletiva pro tl. obou vrstev mazaniny přes 50 do 80 mm</t>
  </si>
  <si>
    <t>108</t>
  </si>
  <si>
    <t>55</t>
  </si>
  <si>
    <t>631362021</t>
  </si>
  <si>
    <t>Výztuž mazanin ze svařovaných sítí z drátů typu KARI</t>
  </si>
  <si>
    <t>110</t>
  </si>
  <si>
    <t>777131111</t>
  </si>
  <si>
    <t>Penetrační nátěr podlahy epoxidový předem plněný pískem</t>
  </si>
  <si>
    <t>112</t>
  </si>
  <si>
    <t>57</t>
  </si>
  <si>
    <t>114</t>
  </si>
  <si>
    <t>642944121</t>
  </si>
  <si>
    <t>Osazení ocelových dveřních zárubní lisovaných nebo z úhelníků dodatečně s vybetonováním prahu, plochy do 2,5 m2</t>
  </si>
  <si>
    <t>116</t>
  </si>
  <si>
    <t>59</t>
  </si>
  <si>
    <t>5533116R1</t>
  </si>
  <si>
    <t>zárubeň ocelová pro běžné zdění 500,700,800,900/1970 mm</t>
  </si>
  <si>
    <t>118</t>
  </si>
  <si>
    <t>120</t>
  </si>
  <si>
    <t>61</t>
  </si>
  <si>
    <t>642942721</t>
  </si>
  <si>
    <t>Osazování zárubní nebo rámů kovových dveřních lisovaných nebo z úhelníků bez dveřních křídel, na montážní pěnu, plochy otvoru přes 2,5 do 4,5 m2</t>
  </si>
  <si>
    <t>122</t>
  </si>
  <si>
    <t>642942591</t>
  </si>
  <si>
    <t>Osazování zárubní nebo rámů kovových dveřních lisovaných nebo z úhelníků bez dveřních křídel, Příplatek k cenám za osazení kotevních želez horního vedení posuvných dveří</t>
  </si>
  <si>
    <t>124</t>
  </si>
  <si>
    <t>63</t>
  </si>
  <si>
    <t>61182352</t>
  </si>
  <si>
    <t>kování posuvné pro dveře posuvné na stěnu do garnyže pro š. 125,145,165,185</t>
  </si>
  <si>
    <t>126</t>
  </si>
  <si>
    <t>61182351</t>
  </si>
  <si>
    <t>kování posuvné pro dveře posuvné na stěnu do garnyže pro š. 60,70,80,90</t>
  </si>
  <si>
    <t>128</t>
  </si>
  <si>
    <t>65</t>
  </si>
  <si>
    <t>899101211</t>
  </si>
  <si>
    <t>Demontáž poklopů litinových a ocelových včetně rámů, hmotnosti jednotlivě do 50 kg</t>
  </si>
  <si>
    <t>130</t>
  </si>
  <si>
    <t>997013211</t>
  </si>
  <si>
    <t>Vnitrostaveništní doprava suti a vybouraných hmot vodorovně do 50 m svisle ručně (nošením po schodech) pro budovy a haly výšky do 6 m</t>
  </si>
  <si>
    <t>132</t>
  </si>
  <si>
    <t>67</t>
  </si>
  <si>
    <t>997013219</t>
  </si>
  <si>
    <t>Vnitrostaveništní doprava suti a vybouraných hmot vodorovně do 50 m Příplatek k cenám -3111 až -3217 za zvětšenou vodorovnou dopravu přes vymezenou dopravní vzdálenost za každých dalších i započatých 10 m</t>
  </si>
  <si>
    <t>134</t>
  </si>
  <si>
    <t>997013511</t>
  </si>
  <si>
    <t>Odvoz suti a vybouraných hmot z meziskládky na skládku s naložením a se složením, na vzdálenost do 1 km</t>
  </si>
  <si>
    <t>136</t>
  </si>
  <si>
    <t>69</t>
  </si>
  <si>
    <t>997013509</t>
  </si>
  <si>
    <t>Odvoz suti a vybouraných hmot na skládku nebo meziskládku se složením, na vzdálenost Příplatek k ceně za každý další i započatý 1 km přes 1 km</t>
  </si>
  <si>
    <t>138</t>
  </si>
  <si>
    <t>899102112</t>
  </si>
  <si>
    <t>Osazení poklopů litinových a ocelových včetně rámů pro třídu zatížení A15, A50</t>
  </si>
  <si>
    <t>140</t>
  </si>
  <si>
    <t>71</t>
  </si>
  <si>
    <t>5623062R</t>
  </si>
  <si>
    <t>poklop šachtový hliníkový 800x1000 mm plynotěsný s úpravou pro PVC</t>
  </si>
  <si>
    <t>142</t>
  </si>
  <si>
    <t>952901111</t>
  </si>
  <si>
    <t>Vyčištění budov nebo objektů před předáním do užívání budov bytové nebo občanské výstavby, světlé výšky podlaží do 4 m</t>
  </si>
  <si>
    <t>144</t>
  </si>
  <si>
    <t>73</t>
  </si>
  <si>
    <t>619991001</t>
  </si>
  <si>
    <t>Zakrytí vnitřních ploch před znečištěním včetně pozdějšího odkrytí podlah fólií přilepenou lepící páskou</t>
  </si>
  <si>
    <t>146</t>
  </si>
  <si>
    <t>619991011</t>
  </si>
  <si>
    <t>Zakrytí vnitřních ploch před znečištěním včetně pozdějšího odkrytí konstrukcí a prvků obalením fólií a přelepením páskou</t>
  </si>
  <si>
    <t>148</t>
  </si>
  <si>
    <t>75</t>
  </si>
  <si>
    <t>953961213</t>
  </si>
  <si>
    <t>Kotvy chemické s vyvrtáním otvoru do betonu, železobetonu nebo tvrdého kamene chemická patrona, velikost M 12, hloubka 110 mm</t>
  </si>
  <si>
    <t>150</t>
  </si>
  <si>
    <t>953965121</t>
  </si>
  <si>
    <t>Kotvy chemické s vyvrtáním otvoru kotevní šrouby pro chemické kotvy, velikost M 12, délka 160 mm</t>
  </si>
  <si>
    <t>152</t>
  </si>
  <si>
    <t>77</t>
  </si>
  <si>
    <t>949101111</t>
  </si>
  <si>
    <t>Lešení pomocné pracovní pro objekty pozemních staveb pro zatížení do 150 kg/m2, o výšce lešeňové podlahy do 1,9 m</t>
  </si>
  <si>
    <t>154</t>
  </si>
  <si>
    <t>941111111</t>
  </si>
  <si>
    <t>Montáž lešení řadového trubkového lehkého pracovního s podlahami s provozním zatížením tř. 3 do 200 kg/m2 šířky tř. W06 od 0,6 do 0,9 m, výšky do 10 m</t>
  </si>
  <si>
    <t>156</t>
  </si>
  <si>
    <t>79</t>
  </si>
  <si>
    <t>941111211</t>
  </si>
  <si>
    <t>Montáž lešení řadového trubkového lehkého pracovního s podlahami s provozním zatížením tř. 3 do 200 kg/m2 Příplatek za první a každý další den použití lešení k ceně -1111</t>
  </si>
  <si>
    <t>158</t>
  </si>
  <si>
    <t>941111811</t>
  </si>
  <si>
    <t>Demontáž lešení řadového trubkového lehkého pracovního s podlahami s provozním zatížením tř. 3 do 200 kg/m2 šířky tř. W06 od 0,6 do 0,9 m, výšky do 10 m</t>
  </si>
  <si>
    <t>160</t>
  </si>
  <si>
    <t>81</t>
  </si>
  <si>
    <t>944511111</t>
  </si>
  <si>
    <t>Montáž ochranné sítě zavěšené na konstrukci lešení z textilie z umělých vláken</t>
  </si>
  <si>
    <t>162</t>
  </si>
  <si>
    <t>944511211</t>
  </si>
  <si>
    <t>Montáž ochranné sítě Příplatek za první a každý další den použití sítě k ceně -1111</t>
  </si>
  <si>
    <t>164</t>
  </si>
  <si>
    <t>83</t>
  </si>
  <si>
    <t>944511811</t>
  </si>
  <si>
    <t>Demontáž ochranné sítě zavěšené na konstrukci lešení z textilie z umělých vláken</t>
  </si>
  <si>
    <t>166</t>
  </si>
  <si>
    <t>944711111</t>
  </si>
  <si>
    <t>Montáž záchytné stříšky zřizované současně s lehkým nebo těžkým lešením, šířky do 1,5 m</t>
  </si>
  <si>
    <t>168</t>
  </si>
  <si>
    <t>85</t>
  </si>
  <si>
    <t>944711211</t>
  </si>
  <si>
    <t>Montáž záchytné stříšky Příplatek za první a každý další den použití záchytné stříšky k ceně -1111</t>
  </si>
  <si>
    <t>170</t>
  </si>
  <si>
    <t>944711811</t>
  </si>
  <si>
    <t>Demontáž záchytné stříšky zřizované současně s lehkým nebo těžkým lešením, šířky do 1,5 m</t>
  </si>
  <si>
    <t>172</t>
  </si>
  <si>
    <t>87</t>
  </si>
  <si>
    <t>953943113</t>
  </si>
  <si>
    <t>Osazování drobných kovových předmětů výrobků ostatních jinde neuvedených do vynechaných či vysekaných kapes zdiva, se zajištěním polohy se zalitím maltou cementovou, hmotnosti přes 5 do 15 kg/kus</t>
  </si>
  <si>
    <t>174</t>
  </si>
  <si>
    <t>449321130</t>
  </si>
  <si>
    <t>přístroj hasicí ruční práškový 6 kg</t>
  </si>
  <si>
    <t>176</t>
  </si>
  <si>
    <t>89</t>
  </si>
  <si>
    <t>953943111</t>
  </si>
  <si>
    <t>Osazování drobných kovových předmětů výrobků ostatních jinde neuvedených do vynechaných či vysekaných kapes zdiva, se zajištěním polohy se zalitím maltou cementovou, hmotnosti do 1 kg/kus</t>
  </si>
  <si>
    <t>178</t>
  </si>
  <si>
    <t>40483010</t>
  </si>
  <si>
    <t>detektor kouře a teploty kombinovaný bezdrátový</t>
  </si>
  <si>
    <t>180</t>
  </si>
  <si>
    <t>91</t>
  </si>
  <si>
    <t>R POL 2</t>
  </si>
  <si>
    <t>Požární tabulky a značení</t>
  </si>
  <si>
    <t>182</t>
  </si>
  <si>
    <t>968062375</t>
  </si>
  <si>
    <t>Vybourání dřevěných rámů oken s křídly, dveřních zárubní, vrat, stěn, ostění nebo obkladů rámů oken s křídly zdvojených, plochy do 2 m2</t>
  </si>
  <si>
    <t>184</t>
  </si>
  <si>
    <t>93</t>
  </si>
  <si>
    <t>968072455</t>
  </si>
  <si>
    <t>Vybourání kovových rámů oken s křídly, dveřních zárubní, vrat, stěn, ostění nebo obkladů dveřních zárubní, plochy do 2 m2</t>
  </si>
  <si>
    <t>186</t>
  </si>
  <si>
    <t>968072456</t>
  </si>
  <si>
    <t>Vybourání kovových rámů oken s křídly, dveřních zárubní, vrat, stěn, ostění nebo obkladů dveřních zárubní, plochy přes 2 m2</t>
  </si>
  <si>
    <t>188</t>
  </si>
  <si>
    <t>95</t>
  </si>
  <si>
    <t>965081213</t>
  </si>
  <si>
    <t>Bourání podlah z dlaždic bez podkladního lože nebo mazaniny, s jakoukoliv výplní spár keramických nebo xylolitových tl. do 10 mm, plochy přes 1 m2</t>
  </si>
  <si>
    <t>190</t>
  </si>
  <si>
    <t>965042131</t>
  </si>
  <si>
    <t>Bourání mazanin betonových nebo z litého asfaltu tl. do 100 mm, plochy do 4 m2</t>
  </si>
  <si>
    <t>192</t>
  </si>
  <si>
    <t>97</t>
  </si>
  <si>
    <t>965042121</t>
  </si>
  <si>
    <t>Bourání mazanin betonových nebo z litého asfaltu tl. do 100 mm, plochy do 1 m2</t>
  </si>
  <si>
    <t>194</t>
  </si>
  <si>
    <t>967023692</t>
  </si>
  <si>
    <t>Přisekání (špicování) ploch kamenných nebo jiných s tvrdým povrchem pro nové povrchové vrstvy, plochy do 2 m2</t>
  </si>
  <si>
    <t>196</t>
  </si>
  <si>
    <t>99</t>
  </si>
  <si>
    <t>974031664</t>
  </si>
  <si>
    <t>Vysekání rýh ve zdivu cihelném na maltu vápennou nebo vápenocementovou pro vtahování nosníků do zdí, před vybouráním otvoru do hl. 150 mm, při v. nosníku do 150 mm</t>
  </si>
  <si>
    <t>198</t>
  </si>
  <si>
    <t>973031334</t>
  </si>
  <si>
    <t>Vysekání výklenků nebo kapes ve zdivu z cihel na maltu vápennou nebo vápenocementovou kapes, plochy do 0,16 m2, hl. do 150 mm</t>
  </si>
  <si>
    <t>200</t>
  </si>
  <si>
    <t>101</t>
  </si>
  <si>
    <t>971033531</t>
  </si>
  <si>
    <t>Vybourání otvorů ve zdivu základovém nebo nadzákladovém z cihel, tvárnic, příčkovek z cihel pálených na maltu vápennou nebo vápenocementovou plochy do 1 m2, tl. do 150 mm</t>
  </si>
  <si>
    <t>202</t>
  </si>
  <si>
    <t>971033631</t>
  </si>
  <si>
    <t>Vybourání otvorů ve zdivu základovém nebo nadzákladovém z cihel, tvárnic, příčkovek z cihel pálených na maltu vápennou nebo vápenocementovou plochy do 4 m2, tl. do 150 mm</t>
  </si>
  <si>
    <t>204</t>
  </si>
  <si>
    <t>103</t>
  </si>
  <si>
    <t>971033651</t>
  </si>
  <si>
    <t>Vybourání otvorů ve zdivu základovém nebo nadzákladovém z cihel, tvárnic, příčkovek z cihel pálených na maltu vápennou nebo vápenocementovou plochy do 4 m2, tl. do 600 mm</t>
  </si>
  <si>
    <t>206</t>
  </si>
  <si>
    <t>967031132</t>
  </si>
  <si>
    <t>Přisekání (špicování) plošné nebo rovných ostění zdiva z cihel pálených rovných ostění, bez odstupu, po hrubém vybourání otvorů, na maltu vápennou nebo vápenocementovou</t>
  </si>
  <si>
    <t>208</t>
  </si>
  <si>
    <t>105</t>
  </si>
  <si>
    <t>962031133</t>
  </si>
  <si>
    <t>Bourání příček z cihel, tvárnic nebo příčkovek z cihel pálených, plných nebo dutých na maltu vápennou nebo vápenocementovou, tl. do 150 mm</t>
  </si>
  <si>
    <t>210</t>
  </si>
  <si>
    <t>962031132</t>
  </si>
  <si>
    <t>Bourání příček z cihel, tvárnic nebo příčkovek z cihel pálených, plných nebo dutých na maltu vápennou nebo vápenocementovou, tl. do 100 mm</t>
  </si>
  <si>
    <t>212</t>
  </si>
  <si>
    <t>107</t>
  </si>
  <si>
    <t>967031733</t>
  </si>
  <si>
    <t>Přisekání (špicování) plošné nebo rovných ostění zdiva z cihel pálených plošné, na maltu vápennou nebo vápenocementovou, tl. na maltu vápennou nebo vápenocementovou, tl. do 150 mm</t>
  </si>
  <si>
    <t>214</t>
  </si>
  <si>
    <t>978059541</t>
  </si>
  <si>
    <t>Odsekání obkladů stěn včetně otlučení podkladní omítky až na zdivo z obkládaček vnitřních, z jakýchkoliv materiálů, plochy přes 1 m2</t>
  </si>
  <si>
    <t>216</t>
  </si>
  <si>
    <t>109</t>
  </si>
  <si>
    <t>973031813</t>
  </si>
  <si>
    <t>Vysekání výklenků nebo kapes ve zdivu z cihel na maltu vápennou nebo vápenocementovou kapes pro zavázání nových příček, tl. do 150 mm</t>
  </si>
  <si>
    <t>218</t>
  </si>
  <si>
    <t>973031812</t>
  </si>
  <si>
    <t>Vysekání výklenků nebo kapes ve zdivu z cihel na maltu vápennou nebo vápenocementovou kapes pro zavázání nových příček, tl. do 100 mm</t>
  </si>
  <si>
    <t>220</t>
  </si>
  <si>
    <t>111</t>
  </si>
  <si>
    <t>973031824</t>
  </si>
  <si>
    <t>Vysekání výklenků nebo kapes ve zdivu z cihel na maltu vápennou nebo vápenocementovou kapes pro zavázání nových zdí, tl. do 300 mm</t>
  </si>
  <si>
    <t>222</t>
  </si>
  <si>
    <t>962042320</t>
  </si>
  <si>
    <t>Bourání zdiva z betonu prostého nadzákladového objemu do 1 m3</t>
  </si>
  <si>
    <t>224</t>
  </si>
  <si>
    <t>113</t>
  </si>
  <si>
    <t>978011191</t>
  </si>
  <si>
    <t>Otlučení vápenných nebo vápenocementových omítek vnitřních ploch stropů, v rozsahu přes 50 do 100 %</t>
  </si>
  <si>
    <t>226</t>
  </si>
  <si>
    <t>978013191</t>
  </si>
  <si>
    <t>Otlučení vápenných nebo vápenocementových omítek vnitřních ploch stěn s vyškrabáním spar, s očištěním zdiva, v rozsahu přes 50 do 100 %</t>
  </si>
  <si>
    <t>228</t>
  </si>
  <si>
    <t>115</t>
  </si>
  <si>
    <t>230</t>
  </si>
  <si>
    <t>232</t>
  </si>
  <si>
    <t>117</t>
  </si>
  <si>
    <t>234</t>
  </si>
  <si>
    <t>236</t>
  </si>
  <si>
    <t>119</t>
  </si>
  <si>
    <t>997013831</t>
  </si>
  <si>
    <t>Poplatek za uložení stavebního odpadu na skládce (skládkovné) směsného stavebního a demoličního zatříděného do Katalogu odpadů pod kódem 170 904</t>
  </si>
  <si>
    <t>238</t>
  </si>
  <si>
    <t>975032251</t>
  </si>
  <si>
    <t>Podchycení příček dřevěnou výztuhou v. podchycení do 3 m, při tl. zdiva do 150 mm a délce podchycení přes 3 do 5 m</t>
  </si>
  <si>
    <t>240</t>
  </si>
  <si>
    <t>121</t>
  </si>
  <si>
    <t>998018001</t>
  </si>
  <si>
    <t>Přesun hmot pro budovy občanské výstavby, bydlení, výrobu a služby ruční - bez užití mechanizace vodorovná dopravní vzdálenost do 100 m pro budovy s jakoukoliv nosnou konstrukcí výšky do 6 m</t>
  </si>
  <si>
    <t>242</t>
  </si>
  <si>
    <t>711193121</t>
  </si>
  <si>
    <t>Izolace proti zemní vlhkosti ostatní těsnicí kaší flexibilní minerální na ploše vodorovné V</t>
  </si>
  <si>
    <t>244</t>
  </si>
  <si>
    <t>123</t>
  </si>
  <si>
    <t>711193131</t>
  </si>
  <si>
    <t>Izolace proti zemní vlhkosti ostatní těsnicí kaší flexibilní minerální na ploše svislé S</t>
  </si>
  <si>
    <t>246</t>
  </si>
  <si>
    <t>998711101</t>
  </si>
  <si>
    <t>Přesun hmot pro izolace proti vodě, vlhkosti a plynům stanovený z hmotnosti přesunovaného materiálu vodorovná dopravní vzdálenost do 50 m v objektech výšky do 6 m</t>
  </si>
  <si>
    <t>248</t>
  </si>
  <si>
    <t>125</t>
  </si>
  <si>
    <t>998711192</t>
  </si>
  <si>
    <t>Přesun hmot pro izolace proti vodě, vlhkosti a plynům stanovený z hmotnosti přesunovaného materiálu Příplatek k cenám za zvětšený přesun přes vymezenou největší dopravní vzdálenost do 100 m</t>
  </si>
  <si>
    <t>250</t>
  </si>
  <si>
    <t>998711181</t>
  </si>
  <si>
    <t>Přesun hmot pro izolace proti vodě, vlhkosti a plynům stanovený z hmotnosti přesunovaného materiálu Příplatek k cenám za přesun prováděný bez použití mechanizace pro jakoukoliv výšku objektu</t>
  </si>
  <si>
    <t>252</t>
  </si>
  <si>
    <t>127</t>
  </si>
  <si>
    <t>713121111</t>
  </si>
  <si>
    <t>Montáž tepelné izolace podlah rohožemi, pásy, deskami, dílci, bloky (izolační materiál ve specifikaci) kladenými volně jednovrstvá</t>
  </si>
  <si>
    <t>254</t>
  </si>
  <si>
    <t>28376366</t>
  </si>
  <si>
    <t>deska XPS hladký povrch ?=0,034 tl 50mm</t>
  </si>
  <si>
    <t>256</t>
  </si>
  <si>
    <t>129</t>
  </si>
  <si>
    <t>28376372</t>
  </si>
  <si>
    <t>deska z polystyrénu XPS, hrana rovná, polo či pero drážka a hladký povrch tl 100mm</t>
  </si>
  <si>
    <t>258</t>
  </si>
  <si>
    <t>713121211</t>
  </si>
  <si>
    <t>Montáž tepelné izolace podlah okrajovými pásky kladenými volně</t>
  </si>
  <si>
    <t>260</t>
  </si>
  <si>
    <t>131</t>
  </si>
  <si>
    <t>63152003</t>
  </si>
  <si>
    <t>pásek izolační minerální podlahový ?=0.036 15x50x1000 mm</t>
  </si>
  <si>
    <t>262</t>
  </si>
  <si>
    <t>63152004</t>
  </si>
  <si>
    <t>pásek izolační minerální podlahový ?=0.036 15x100x1000 mm</t>
  </si>
  <si>
    <t>264</t>
  </si>
  <si>
    <t>133</t>
  </si>
  <si>
    <t>713191132</t>
  </si>
  <si>
    <t>Montáž tepelné izolace stavebních konstrukcí - doplňky a konstrukční součásti podlah, stropů vrchem nebo střech překrytím fólií separační z PE</t>
  </si>
  <si>
    <t>266</t>
  </si>
  <si>
    <t>28329234</t>
  </si>
  <si>
    <t>fólie PE parotěsná tl 0,2mm</t>
  </si>
  <si>
    <t>268</t>
  </si>
  <si>
    <t>135</t>
  </si>
  <si>
    <t>998713101</t>
  </si>
  <si>
    <t>Přesun hmot pro izolace tepelné stanovený z hmotnosti přesunovaného materiálu vodorovná dopravní vzdálenost do 50 m v objektech výšky do 6 m</t>
  </si>
  <si>
    <t>270</t>
  </si>
  <si>
    <t>998713192</t>
  </si>
  <si>
    <t>Přesun hmot pro izolace tepelné stanovený z hmotnosti přesunovaného materiálu Příplatek k cenám za zvětšený přesun přes vymezenou největší dopravní vzdálenost do 100 m</t>
  </si>
  <si>
    <t>272</t>
  </si>
  <si>
    <t>137</t>
  </si>
  <si>
    <t>998713181</t>
  </si>
  <si>
    <t>Přesun hmot pro izolace tepelné stanovený z hmotnosti přesunovaného materiálu Příplatek k cenám za přesun prováděný bez použití mechanizace pro jakoukoliv výšku objektu</t>
  </si>
  <si>
    <t>274</t>
  </si>
  <si>
    <t>763122811</t>
  </si>
  <si>
    <t>Demontáž předsazených nebo šachtových stěn ze sádrokartonových desek desek na nosné konstrukci, opláštění jednoduché</t>
  </si>
  <si>
    <t>276</t>
  </si>
  <si>
    <t>139</t>
  </si>
  <si>
    <t>278</t>
  </si>
  <si>
    <t>280</t>
  </si>
  <si>
    <t>141</t>
  </si>
  <si>
    <t>282</t>
  </si>
  <si>
    <t>284</t>
  </si>
  <si>
    <t>143</t>
  </si>
  <si>
    <t>997013812</t>
  </si>
  <si>
    <t>Poplatek za uložení stavebního odpadu na skládce (skládkovné) z materiálů na bázi sádry zatříděného do Katalogu odpadů pod kódem 170 802</t>
  </si>
  <si>
    <t>286</t>
  </si>
  <si>
    <t>76313155R</t>
  </si>
  <si>
    <t>Podhled ze sádrokartonových desek jednovrstvá zavěšená spodní konstrukce z ocelových profilů CD, UD jednoduše opláštěná deskou impregnovanou H2, tl. 15,0 mm, bez TI</t>
  </si>
  <si>
    <t>288</t>
  </si>
  <si>
    <t>145</t>
  </si>
  <si>
    <t>763131714</t>
  </si>
  <si>
    <t>Podhled ze sádrokartonových desek ostatní práce a konstrukce na podhledech ze sádrokartonových desek základní penetrační nátěr</t>
  </si>
  <si>
    <t>290</t>
  </si>
  <si>
    <t>763131715</t>
  </si>
  <si>
    <t>Podhled ze sádrokartonových desek ostatní práce a konstrukce na podhledech ze sádrokartonových desek stínová spára</t>
  </si>
  <si>
    <t>292</t>
  </si>
  <si>
    <t>147</t>
  </si>
  <si>
    <t>763131771</t>
  </si>
  <si>
    <t>Podhled ze sádrokartonových desek Příplatek k cenám za rovinnost kvality speciální tmelení kvality Q3</t>
  </si>
  <si>
    <t>294</t>
  </si>
  <si>
    <t>763131751</t>
  </si>
  <si>
    <t>Podhled ze sádrokartonových desek ostatní práce a konstrukce na podhledech ze sádrokartonových desek montáž parotěsné zábrany</t>
  </si>
  <si>
    <t>296</t>
  </si>
  <si>
    <t>149</t>
  </si>
  <si>
    <t>283292760</t>
  </si>
  <si>
    <t>folie nehořlavá parotěsná pro interiér (reakce na oheň - třída E) 140 g/m2</t>
  </si>
  <si>
    <t>298</t>
  </si>
  <si>
    <t>283292970</t>
  </si>
  <si>
    <t>páska spojovací oboustranně lepící parotěsných folií</t>
  </si>
  <si>
    <t>300</t>
  </si>
  <si>
    <t>151</t>
  </si>
  <si>
    <t>763135102</t>
  </si>
  <si>
    <t>Montáž sádrokartonového podhledu kazetového demontovatelného, velikosti kazet 600x600 mm včetně zavěšené nosné konstrukce polozapuštěné</t>
  </si>
  <si>
    <t>302</t>
  </si>
  <si>
    <t>59030596R</t>
  </si>
  <si>
    <t>podhled kazetový demontovatelný do vlhkého prostředí s bakteriostatickými a fungistatickými účinky 600 x 600 mm A1 nebo A2</t>
  </si>
  <si>
    <t>304</t>
  </si>
  <si>
    <t>153</t>
  </si>
  <si>
    <t>763131713</t>
  </si>
  <si>
    <t>Podhled ze sádrokartonových desek ostatní práce a konstrukce na podhledech ze sádrokartonových desek napojení na obvodové konstrukce profilem</t>
  </si>
  <si>
    <t>306</t>
  </si>
  <si>
    <t>763164791</t>
  </si>
  <si>
    <t>Obklad ze sádrokartonových desek montáž obkladu konstrukcí kovových, opláštění jednoduché</t>
  </si>
  <si>
    <t>308</t>
  </si>
  <si>
    <t>155</t>
  </si>
  <si>
    <t>59591273</t>
  </si>
  <si>
    <t>deska sádrovláknitá protipožární tl 15mm</t>
  </si>
  <si>
    <t>310</t>
  </si>
  <si>
    <t>312</t>
  </si>
  <si>
    <t>157</t>
  </si>
  <si>
    <t>314</t>
  </si>
  <si>
    <t>316</t>
  </si>
  <si>
    <t>159</t>
  </si>
  <si>
    <t>763111722</t>
  </si>
  <si>
    <t>Příčka ze sádrokartonových desek ostatní konstrukce a práce na příčkách ze sádrokartonových desek ochrana rohů úhelníky pozinkované</t>
  </si>
  <si>
    <t>318</t>
  </si>
  <si>
    <t>998763100</t>
  </si>
  <si>
    <t>Přesun hmot pro dřevostavby stanovený z hmotnosti přesunovaného materiálu vodorovná dopravní vzdálenost do 50 m v objektech výšky do 6 m</t>
  </si>
  <si>
    <t>320</t>
  </si>
  <si>
    <t>161</t>
  </si>
  <si>
    <t>998763194</t>
  </si>
  <si>
    <t>Přesun hmot pro dřevostavby stanovený z hmotnosti přesunovaného materiálu Příplatek k ceně za zvětšený přesun přes vymezenou největší dopravní vzdálenost do 1000 m</t>
  </si>
  <si>
    <t>322</t>
  </si>
  <si>
    <t>998763181</t>
  </si>
  <si>
    <t>Přesun hmot pro dřevostavby stanovený z hmotnosti přesunovaného materiálu Příplatek k ceně za přesun prováděný bez použití mechanizace pro jakoukoliv výšku objektu</t>
  </si>
  <si>
    <t>324</t>
  </si>
  <si>
    <t>163</t>
  </si>
  <si>
    <t>764002851</t>
  </si>
  <si>
    <t>Demontáž klempířských konstrukcí oplechování parapetů do suti</t>
  </si>
  <si>
    <t>326</t>
  </si>
  <si>
    <t>328</t>
  </si>
  <si>
    <t>165</t>
  </si>
  <si>
    <t>330</t>
  </si>
  <si>
    <t>332</t>
  </si>
  <si>
    <t>167</t>
  </si>
  <si>
    <t>764216646</t>
  </si>
  <si>
    <t>Oplechování parapetů z pozinkovaného plechu s povrchovou úpravou rovných celoplošně lepené, bez rohů rš 500 mm</t>
  </si>
  <si>
    <t>334</t>
  </si>
  <si>
    <t>764216667</t>
  </si>
  <si>
    <t>Oplechování parapetů z pozinkovaného plechu s povrchovou úpravou rovných celoplošně lepené, bez rohů Příplatek k cenám za zvýšenou pracnost při provedení rohu nebo koutu přes rš 400 mm</t>
  </si>
  <si>
    <t>336</t>
  </si>
  <si>
    <t>169</t>
  </si>
  <si>
    <t>998764101</t>
  </si>
  <si>
    <t>Přesun hmot pro konstrukce klempířské stanovený z hmotnosti přesunovaného materiálu vodorovná dopravní vzdálenost do 50 m v objektech výšky do 6 m</t>
  </si>
  <si>
    <t>338</t>
  </si>
  <si>
    <t>998764192</t>
  </si>
  <si>
    <t>Přesun hmot pro konstrukce klempířské stanovený z hmotnosti přesunovaného materiálu Příplatek k cenám za zvětšený přesun přes vymezenou největší dopravní vzdálenost do 100 m</t>
  </si>
  <si>
    <t>340</t>
  </si>
  <si>
    <t>171</t>
  </si>
  <si>
    <t>998764181</t>
  </si>
  <si>
    <t>Přesun hmot pro konstrukce klempířské stanovený z hmotnosti přesunovaného materiálu Příplatek k cenám za přesun prováděný bez použití mechanizace pro jakoukoliv výšku objektu</t>
  </si>
  <si>
    <t>342</t>
  </si>
  <si>
    <t>766691914</t>
  </si>
  <si>
    <t>Ostatní práce vyvěšení nebo zavěšení křídel s případným uložením a opětovným zavěšením po provedení stavebních změn dřevěných dveřních, plochy do 2 m2</t>
  </si>
  <si>
    <t>344</t>
  </si>
  <si>
    <t>173</t>
  </si>
  <si>
    <t>766691915</t>
  </si>
  <si>
    <t>Ostatní práce vyvěšení nebo zavěšení křídel s případným uložením a opětovným zavěšením po provedení stavebních změn dřevěných dveřních, plochy přes 2 m2</t>
  </si>
  <si>
    <t>346</t>
  </si>
  <si>
    <t>766691912</t>
  </si>
  <si>
    <t>Ostatní práce vyvěšení nebo zavěšení křídel s případným uložením a opětovným zavěšením po provedení stavebních změn dřevěných okenních, plochy přes 1,5 m2</t>
  </si>
  <si>
    <t>348</t>
  </si>
  <si>
    <t>175</t>
  </si>
  <si>
    <t>350</t>
  </si>
  <si>
    <t>352</t>
  </si>
  <si>
    <t>177</t>
  </si>
  <si>
    <t>354</t>
  </si>
  <si>
    <t>356</t>
  </si>
  <si>
    <t>179</t>
  </si>
  <si>
    <t>997013811</t>
  </si>
  <si>
    <t>Poplatek za uložení stavebního odpadu na skládce (skládkovné) dřevěného zatříděného do Katalogu odpadů pod kódem 170 201</t>
  </si>
  <si>
    <t>358</t>
  </si>
  <si>
    <t>997013804</t>
  </si>
  <si>
    <t>Poplatek za uložení stavebního odpadu na skládce (skládkovné) ze skla zatříděného do Katalogu odpadů pod kódem 170 202</t>
  </si>
  <si>
    <t>360</t>
  </si>
  <si>
    <t>181</t>
  </si>
  <si>
    <t>766622131</t>
  </si>
  <si>
    <t>Montáž oken plastových včetně montáže rámu na polyuretanovou pěnu plochy přes 1 m2 otevíravých nebo sklápěcích do zdiva, výšky do 1,5 m</t>
  </si>
  <si>
    <t>362</t>
  </si>
  <si>
    <t>611442R1</t>
  </si>
  <si>
    <t>O1 - okno plastové jednokřídlové otvíravé a sklápěcí 120x95 cm s termolizolačním dvojsklem a elektrickým ovládáním</t>
  </si>
  <si>
    <t>364</t>
  </si>
  <si>
    <t>183</t>
  </si>
  <si>
    <t>611442R2</t>
  </si>
  <si>
    <t>O4 - okno plastové jednokřídlové otvíravé a sklápěcí 120x95 cm s termolizolačním dvojsklem</t>
  </si>
  <si>
    <t>366</t>
  </si>
  <si>
    <t>5493410R</t>
  </si>
  <si>
    <t>Linhartova tyč nerezová k otevírání oken</t>
  </si>
  <si>
    <t>368</t>
  </si>
  <si>
    <t>185</t>
  </si>
  <si>
    <t>766622132</t>
  </si>
  <si>
    <t>Montáž oken plastových včetně montáže rámu na polyuretanovou pěnu plochy přes 1 m2 otevíravých nebo sklápěcích do zdiva, výšky přes 1,5 do 2,5 m</t>
  </si>
  <si>
    <t>370</t>
  </si>
  <si>
    <t>6114001R</t>
  </si>
  <si>
    <t>O2 + O3 - okno plastové jednokřídlé otvíravé a vyklápěcí 120x180cm s termoizolačním dvojsklem</t>
  </si>
  <si>
    <t>372</t>
  </si>
  <si>
    <t>187</t>
  </si>
  <si>
    <t>787911115</t>
  </si>
  <si>
    <t>Zasklívání – ostatní práce montáž fólie na sklo neprůhledné</t>
  </si>
  <si>
    <t>374</t>
  </si>
  <si>
    <t>6347901R</t>
  </si>
  <si>
    <t>fólie na sklo nereflexní mléčná</t>
  </si>
  <si>
    <t>376</t>
  </si>
  <si>
    <t>189</t>
  </si>
  <si>
    <t>786624111</t>
  </si>
  <si>
    <t>Montáž zastiňujících žaluzií lamelových do oken zdvojených otevíravých, sklápěcích nebo vyklápěcích dřevěných</t>
  </si>
  <si>
    <t>378</t>
  </si>
  <si>
    <t>6112434R</t>
  </si>
  <si>
    <t>žaluzie Al interiérová bílá 78x118cm</t>
  </si>
  <si>
    <t>380</t>
  </si>
  <si>
    <t>191</t>
  </si>
  <si>
    <t>766694122</t>
  </si>
  <si>
    <t>Montáž ostatních truhlářských konstrukcí parapetních desek dřevěných nebo plastových šířky přes 300 mm, délky přes 1000 do 1600 mm</t>
  </si>
  <si>
    <t>382</t>
  </si>
  <si>
    <t>61144404</t>
  </si>
  <si>
    <t>parapet plastový vnitřní - komůrkový 40 x 2 x 100 cm</t>
  </si>
  <si>
    <t>384</t>
  </si>
  <si>
    <t>193</t>
  </si>
  <si>
    <t>61144019</t>
  </si>
  <si>
    <t>koncovka k parapetu plastovému vnitřnímu 1 pár</t>
  </si>
  <si>
    <t>sada</t>
  </si>
  <si>
    <t>386</t>
  </si>
  <si>
    <t>766629513</t>
  </si>
  <si>
    <t>Montáž oken dřevěných Příplatek k cenám za tepelnou izolaci mezi ostěním a rámem okna při rovném ostění, s perlinkou, připojovací spára tl. do 20 mm</t>
  </si>
  <si>
    <t>388</t>
  </si>
  <si>
    <t>195</t>
  </si>
  <si>
    <t>R POL 3</t>
  </si>
  <si>
    <t>Okenní ochranné plexisklo tl.10 mm s rámečkem a vrtanými otvory prof.10 mm - cca 1,40x1,15 m</t>
  </si>
  <si>
    <t>390</t>
  </si>
  <si>
    <t>766660001</t>
  </si>
  <si>
    <t>Montáž dveřních křídel dřevěných nebo plastových otevíravých do ocelové zárubně povrchově upravených jednokřídlových, šířky do 800 mm</t>
  </si>
  <si>
    <t>392</t>
  </si>
  <si>
    <t>197</t>
  </si>
  <si>
    <t>6116172R1</t>
  </si>
  <si>
    <t>dveře vnitřní hladké dýhované plné DTD 1křídlové 70, 80 x197 cm + kování</t>
  </si>
  <si>
    <t>394</t>
  </si>
  <si>
    <t>766660002</t>
  </si>
  <si>
    <t>Montáž dveřních křídel dřevěných nebo plastových otevíravých do ocelové zárubně povrchově upravených jednokřídlových, šířky přes 800 mm</t>
  </si>
  <si>
    <t>396</t>
  </si>
  <si>
    <t>199</t>
  </si>
  <si>
    <t>6116172R2</t>
  </si>
  <si>
    <t>dveře vnitřní hladké dýhované plné DTD 1křídlové 90, 110 x197 cm  + kování</t>
  </si>
  <si>
    <t>398</t>
  </si>
  <si>
    <t>766660357</t>
  </si>
  <si>
    <t>Montáž dveřních křídel dřevěných nebo plastových posuvných dveří do pojezdu na stěnu dvoukřídlových, průchozí šířky přes 1200 do1650 mm</t>
  </si>
  <si>
    <t>400</t>
  </si>
  <si>
    <t>201</t>
  </si>
  <si>
    <t>6116173R</t>
  </si>
  <si>
    <t>OZN.3 - dveře vnitřní hladké dýhované plné posuvné 2křídlové 130x197cm + zárubeň + kování</t>
  </si>
  <si>
    <t>402</t>
  </si>
  <si>
    <t>766660351</t>
  </si>
  <si>
    <t>Montáž dveřních křídel dřevěných nebo plastových posuvných dveří do pojezdu na stěnu jednokřídlových, průchozí šířky do 800 mm</t>
  </si>
  <si>
    <t>404</t>
  </si>
  <si>
    <t>203</t>
  </si>
  <si>
    <t>6114325R</t>
  </si>
  <si>
    <t>7/L+7/P - dveře vnitřní plastové posuvné plné jednokřídlové 70x197 cm + zárubeň + kování</t>
  </si>
  <si>
    <t>406</t>
  </si>
  <si>
    <t>766682111</t>
  </si>
  <si>
    <t>Montáž zárubní dřevěných, plastových nebo z lamina obložkových, pro dveře jednokřídlové, tloušťky stěny do 170 mm</t>
  </si>
  <si>
    <t>408</t>
  </si>
  <si>
    <t>205</t>
  </si>
  <si>
    <t>766660720</t>
  </si>
  <si>
    <t>Montáž dveřních doplňků větrací mřížky s vyříznutím otvoru</t>
  </si>
  <si>
    <t>410</t>
  </si>
  <si>
    <t>55341425R</t>
  </si>
  <si>
    <t>mřížka větrací oboustranná dveřní 400 x 100 mm nerez</t>
  </si>
  <si>
    <t>412</t>
  </si>
  <si>
    <t>207</t>
  </si>
  <si>
    <t>766660021</t>
  </si>
  <si>
    <t>Montáž dveřních křídel dřevěných nebo plastových otevíravých do ocelové zárubně protipožárních jednokřídlových, šířky do 800 mm</t>
  </si>
  <si>
    <t>414</t>
  </si>
  <si>
    <t>611653R1</t>
  </si>
  <si>
    <t>12/L - dveře vnitřní plné protipožární EW 15 DP1  1křídlé 50x197cm + zákl.kování</t>
  </si>
  <si>
    <t>416</t>
  </si>
  <si>
    <t>209</t>
  </si>
  <si>
    <t>998766101</t>
  </si>
  <si>
    <t>Přesun hmot pro konstrukce truhlářské stanovený z hmotnosti přesunovaného materiálu vodorovná dopravní vzdálenost do 50 m v objektech výšky do 6 m</t>
  </si>
  <si>
    <t>418</t>
  </si>
  <si>
    <t>998766192</t>
  </si>
  <si>
    <t>Přesun hmot pro konstrukce truhlářské stanovený z hmotnosti přesunovaného materiálu Příplatek k ceně za zvětšený přesun přes vymezenou největší dopravní vzdálenost do 100 m</t>
  </si>
  <si>
    <t>420</t>
  </si>
  <si>
    <t>211</t>
  </si>
  <si>
    <t>998766181</t>
  </si>
  <si>
    <t>Přesun hmot pro konstrukce truhlářské stanovený z hmotnosti přesunovaného materiálu Příplatek k ceně za přesun prováděný bez použití mechanizace pro jakoukoliv výšku objektu</t>
  </si>
  <si>
    <t>422</t>
  </si>
  <si>
    <t>767661811</t>
  </si>
  <si>
    <t>Demontáž mříží pevných nebo otevíravých</t>
  </si>
  <si>
    <t>424</t>
  </si>
  <si>
    <t>213</t>
  </si>
  <si>
    <t>767581802</t>
  </si>
  <si>
    <t>Demontáž podhledů lamel</t>
  </si>
  <si>
    <t>426</t>
  </si>
  <si>
    <t>767582800</t>
  </si>
  <si>
    <t>Demontáž podhledů roštů</t>
  </si>
  <si>
    <t>428</t>
  </si>
  <si>
    <t>215</t>
  </si>
  <si>
    <t>430</t>
  </si>
  <si>
    <t>432</t>
  </si>
  <si>
    <t>217</t>
  </si>
  <si>
    <t>434</t>
  </si>
  <si>
    <t>436</t>
  </si>
  <si>
    <t>219</t>
  </si>
  <si>
    <t>767662120</t>
  </si>
  <si>
    <t>Montáž mříží pevných, připevněných svařováním</t>
  </si>
  <si>
    <t>438</t>
  </si>
  <si>
    <t>767995113</t>
  </si>
  <si>
    <t>Montáž ostatních atypických zámečnických konstrukcí hmotnosti přes 10 do 20 kg</t>
  </si>
  <si>
    <t>440</t>
  </si>
  <si>
    <t>221</t>
  </si>
  <si>
    <t>442</t>
  </si>
  <si>
    <t>767640114</t>
  </si>
  <si>
    <t>Montáž dveří ocelových vchodových jednokřídlových s pevným bočním dílem a nadsvětlíkem</t>
  </si>
  <si>
    <t>444</t>
  </si>
  <si>
    <t>223</t>
  </si>
  <si>
    <t>553413R1</t>
  </si>
  <si>
    <t>1/P - dveře Al vchodové prosklené jednokřídl s nadsvětlíkem a bočním dílem 1100+900x2100+850 mm -  barva bílá + kování</t>
  </si>
  <si>
    <t>446</t>
  </si>
  <si>
    <t>553413R2</t>
  </si>
  <si>
    <t>11/L - dveře Al vchodové prosklené  bezpečnostním sklem jednokřídl s nadsvětlíkem a 2 bočními díly 625+900+625 x2100+850 mm - barva bílá + kování</t>
  </si>
  <si>
    <t>448</t>
  </si>
  <si>
    <t>225</t>
  </si>
  <si>
    <t>767640311</t>
  </si>
  <si>
    <t>Montáž dveří ocelových vnitřních jednokřídlových</t>
  </si>
  <si>
    <t>450</t>
  </si>
  <si>
    <t>5534123R</t>
  </si>
  <si>
    <t>10/L+10/P - dveře vnitřní bezpečnostní tř.= RC2,  vzduchová neprůzvučnost RW=33dB sl.kost 1100x1970 mm + kování, kukátko a bezpečnostní zárubeň</t>
  </si>
  <si>
    <t>452</t>
  </si>
  <si>
    <t>227</t>
  </si>
  <si>
    <t>767646401</t>
  </si>
  <si>
    <t>Montáž dveří ocelových revizních dvířek s rámem jednokřídlových, výšky do 1000 mm</t>
  </si>
  <si>
    <t>454</t>
  </si>
  <si>
    <t>59030711R</t>
  </si>
  <si>
    <t>13/L - dvířka revizní s automatickým zámkem 300 x 300 mm protipožární EW 15DP1 vč.rámu</t>
  </si>
  <si>
    <t>456</t>
  </si>
  <si>
    <t>229</t>
  </si>
  <si>
    <t>767812611</t>
  </si>
  <si>
    <t>Montáž markýz fasádních, šířky do 2 000 mm</t>
  </si>
  <si>
    <t>458</t>
  </si>
  <si>
    <t>5534654R</t>
  </si>
  <si>
    <t>markýza - stříška vchod.dveří s táhly z pozink.oceli zasklená bezpečnostním sklem 2800x1250 mm vč.kotvení</t>
  </si>
  <si>
    <t>460</t>
  </si>
  <si>
    <t>231</t>
  </si>
  <si>
    <t>767531111</t>
  </si>
  <si>
    <t>Montáž vstupních čistících zón z rohoží kovových nebo plastových</t>
  </si>
  <si>
    <t>462</t>
  </si>
  <si>
    <t>69752004</t>
  </si>
  <si>
    <t>rohož vstupní provedení hliník standard 17 mm</t>
  </si>
  <si>
    <t>464</t>
  </si>
  <si>
    <t>233</t>
  </si>
  <si>
    <t>767531125</t>
  </si>
  <si>
    <t>Montáž vstupních čistících zón z rohoží osazení rámu mosazného nebo hliníkového náběhového širokého - 65 mm</t>
  </si>
  <si>
    <t>466</t>
  </si>
  <si>
    <t>69752150</t>
  </si>
  <si>
    <t>rámy náběhové-náběh široký-65mm-Al</t>
  </si>
  <si>
    <t>468</t>
  </si>
  <si>
    <t>235</t>
  </si>
  <si>
    <t>998767101</t>
  </si>
  <si>
    <t>Přesun hmot pro zámečnické konstrukce stanovený z hmotnosti přesunovaného materiálu vodorovná dopravní vzdálenost do 50 m v objektech výšky do 6 m</t>
  </si>
  <si>
    <t>470</t>
  </si>
  <si>
    <t>998767192</t>
  </si>
  <si>
    <t>Přesun hmot pro zámečnické konstrukce stanovený z hmotnosti přesunovaného materiálu Příplatek k cenám za zvětšený přesun přes vymezenou největší dopravní vzdálenost do 100 m</t>
  </si>
  <si>
    <t>472</t>
  </si>
  <si>
    <t>237</t>
  </si>
  <si>
    <t>998767181</t>
  </si>
  <si>
    <t>Přesun hmot pro zámečnické konstrukce stanovený z hmotnosti přesunovaného materiálu Příplatek k cenám za přesun prováděný bez použití mechanizace pro jakoukoliv výšku objektu</t>
  </si>
  <si>
    <t>474</t>
  </si>
  <si>
    <t>771574131</t>
  </si>
  <si>
    <t>Montáž podlah z dlaždic keramických lepených flexibilním lepidlem režných nebo glazovaných protiskluzných nebo reliefovaných do 50 ks/ m2</t>
  </si>
  <si>
    <t>476</t>
  </si>
  <si>
    <t>239</t>
  </si>
  <si>
    <t>5976113R2</t>
  </si>
  <si>
    <t>Dlaždice keramické protiskluzné</t>
  </si>
  <si>
    <t>478</t>
  </si>
  <si>
    <t>771579196</t>
  </si>
  <si>
    <t>Montáž podlah z dlaždic keramických Příplatek k cenám za dvousložkový spárovací tmel</t>
  </si>
  <si>
    <t>480</t>
  </si>
  <si>
    <t>241</t>
  </si>
  <si>
    <t>77157919R</t>
  </si>
  <si>
    <t>Příplatek k montáž podlah keramických za lepení vodovzdorným lepidlem</t>
  </si>
  <si>
    <t>482</t>
  </si>
  <si>
    <t>771591111</t>
  </si>
  <si>
    <t>Podlahy - ostatní práce penetrace podkladu</t>
  </si>
  <si>
    <t>484</t>
  </si>
  <si>
    <t>243</t>
  </si>
  <si>
    <t>771591185</t>
  </si>
  <si>
    <t>Podlahy - ostatní práce řezání dlaždic keramických rovné</t>
  </si>
  <si>
    <t>486</t>
  </si>
  <si>
    <t>771990112</t>
  </si>
  <si>
    <t>Vyrovnání podkladní vrstvy samonivelační stěrkou tl. 4 mm, min. pevnosti 30 MPa</t>
  </si>
  <si>
    <t>488</t>
  </si>
  <si>
    <t>245</t>
  </si>
  <si>
    <t>998771101</t>
  </si>
  <si>
    <t>Přesun hmot pro podlahy z dlaždic stanovený z hmotnosti přesunovaného materiálu vodorovná dopravní vzdálenost do 50 m v objektech výšky do 6 m</t>
  </si>
  <si>
    <t>490</t>
  </si>
  <si>
    <t>998771192</t>
  </si>
  <si>
    <t>Přesun hmot pro podlahy z dlaždic stanovený z hmotnosti přesunovaného materiálu Příplatek k ceně za zvětšený přesun přes vymezenou největší dopravní vzdálenost do 100 m</t>
  </si>
  <si>
    <t>492</t>
  </si>
  <si>
    <t>247</t>
  </si>
  <si>
    <t>998771181</t>
  </si>
  <si>
    <t>Přesun hmot pro podlahy z dlaždic stanovený z hmotnosti přesunovaného materiálu Příplatek k ceně za přesun prováděný bez použití mechanizace pro jakoukoliv výšku objektu</t>
  </si>
  <si>
    <t>494</t>
  </si>
  <si>
    <t>776201812</t>
  </si>
  <si>
    <t>Demontáž povlakových podlahovin lepených ručně s podložkou</t>
  </si>
  <si>
    <t>496</t>
  </si>
  <si>
    <t>249</t>
  </si>
  <si>
    <t>776410811</t>
  </si>
  <si>
    <t>Demontáž soklíků nebo lišt pryžových nebo plastových</t>
  </si>
  <si>
    <t>498</t>
  </si>
  <si>
    <t>500</t>
  </si>
  <si>
    <t>251</t>
  </si>
  <si>
    <t>502</t>
  </si>
  <si>
    <t>504</t>
  </si>
  <si>
    <t>253</t>
  </si>
  <si>
    <t>506</t>
  </si>
  <si>
    <t>997013813</t>
  </si>
  <si>
    <t>Poplatek za uložení stavebního odpadu na skládce (skládkovné) z plastických hmot zatříděného do Katalogu odpadů pod kódem 170 203</t>
  </si>
  <si>
    <t>508</t>
  </si>
  <si>
    <t>255</t>
  </si>
  <si>
    <t>776251111</t>
  </si>
  <si>
    <t>Montáž podlahovin z přírodního linolea (marmolea) lepením standardním lepidlem z pásů standardních</t>
  </si>
  <si>
    <t>510</t>
  </si>
  <si>
    <t>60756112R</t>
  </si>
  <si>
    <t>krytina podlahová povlaková přírodní linoleum, role šířka 2 m, tl. 3,2 mm</t>
  </si>
  <si>
    <t>512</t>
  </si>
  <si>
    <t>257</t>
  </si>
  <si>
    <t>776223111</t>
  </si>
  <si>
    <t>Montáž podlahovin z PVC spoj podlah svařováním za tepla (včetně frézování)</t>
  </si>
  <si>
    <t>514</t>
  </si>
  <si>
    <t>607561300</t>
  </si>
  <si>
    <t>šňůra svařovací pro podlahy z  přírodního linolea</t>
  </si>
  <si>
    <t>516</t>
  </si>
  <si>
    <t>259</t>
  </si>
  <si>
    <t>776421111</t>
  </si>
  <si>
    <t>Montáž lišt obvodových lepených</t>
  </si>
  <si>
    <t>518</t>
  </si>
  <si>
    <t>28411010R</t>
  </si>
  <si>
    <t>lišta speciální soklová z přírodního linolea</t>
  </si>
  <si>
    <t>520</t>
  </si>
  <si>
    <t>261</t>
  </si>
  <si>
    <t>776111311</t>
  </si>
  <si>
    <t>Příprava podkladu vysátí podlah</t>
  </si>
  <si>
    <t>522</t>
  </si>
  <si>
    <t>776121321</t>
  </si>
  <si>
    <t>Příprava podkladu penetrace neředěná podlah</t>
  </si>
  <si>
    <t>524</t>
  </si>
  <si>
    <t>263</t>
  </si>
  <si>
    <t>776141121</t>
  </si>
  <si>
    <t>Příprava podkladu vyrovnání samonivelační stěrkou podlah min.pevnosti 30 MPa, tloušťky do 3 mm</t>
  </si>
  <si>
    <t>526</t>
  </si>
  <si>
    <t>776421312</t>
  </si>
  <si>
    <t>Montáž lišt přechodových šroubovaných</t>
  </si>
  <si>
    <t>528</t>
  </si>
  <si>
    <t>265</t>
  </si>
  <si>
    <t>553431190</t>
  </si>
  <si>
    <t>profil přechodový Al narážecí 40 mm dub, buk, javor, třešeň</t>
  </si>
  <si>
    <t>530</t>
  </si>
  <si>
    <t>998776101</t>
  </si>
  <si>
    <t>Přesun hmot pro podlahy povlakové stanovený z hmotnosti přesunovaného materiálu vodorovná dopravní vzdálenost do 50 m v objektech výšky do 6 m</t>
  </si>
  <si>
    <t>532</t>
  </si>
  <si>
    <t>267</t>
  </si>
  <si>
    <t>998776192</t>
  </si>
  <si>
    <t>Přesun hmot pro podlahy povlakové stanovený z hmotnosti přesunovaného materiálu Příplatek k cenám za zvětšený přesun přes vymezenou největší dopravní vzdálenost do 100 m</t>
  </si>
  <si>
    <t>534</t>
  </si>
  <si>
    <t>998776181</t>
  </si>
  <si>
    <t>Přesun hmot pro podlahy povlakové stanovený z hmotnosti přesunovaného materiálu Příplatek k cenám za přesun prováděný bez použití mechanizace pro jakoukoliv výšku objektu</t>
  </si>
  <si>
    <t>536</t>
  </si>
  <si>
    <t>269</t>
  </si>
  <si>
    <t>777121105</t>
  </si>
  <si>
    <t>Vyrovnání podkladu epoxidovou stěrkou plněnou pískem, tloušťky do 3 mm, plochy přes 1,0 m2</t>
  </si>
  <si>
    <t>538</t>
  </si>
  <si>
    <t>777911111</t>
  </si>
  <si>
    <t>Napojení na stěnu nebo sokl fabionem z epoxidové stěrky plněné pískem tuhé</t>
  </si>
  <si>
    <t>540</t>
  </si>
  <si>
    <t>271</t>
  </si>
  <si>
    <t>777131101</t>
  </si>
  <si>
    <t>Penetrační nátěr podlahy epoxidový, na podklad suchý a vyzrálý</t>
  </si>
  <si>
    <t>542</t>
  </si>
  <si>
    <t>777611101</t>
  </si>
  <si>
    <t>Krycí nátěr podlahy dekorativní epoxidový</t>
  </si>
  <si>
    <t>544</t>
  </si>
  <si>
    <t>273</t>
  </si>
  <si>
    <t>777611113</t>
  </si>
  <si>
    <t>Krycí nátěr podlahy dekorativní posyp barevnými vločkami, velikosti přes 1 do 3 mm</t>
  </si>
  <si>
    <t>546</t>
  </si>
  <si>
    <t>77761210R</t>
  </si>
  <si>
    <t>Uzavírací nátěr podlahy epoxidový transparentní protiskluzný</t>
  </si>
  <si>
    <t>548</t>
  </si>
  <si>
    <t>275</t>
  </si>
  <si>
    <t>998777101</t>
  </si>
  <si>
    <t>Přesun hmot pro podlahy lité stanovený z hmotnosti přesunovaného materiálu vodorovná dopravní vzdálenost do 50 m v objektech výšky do 6 m</t>
  </si>
  <si>
    <t>550</t>
  </si>
  <si>
    <t>998777181</t>
  </si>
  <si>
    <t>Přesun hmot pro podlahy lité stanovený z hmotnosti přesunovaného materiálu Příplatek k cenám za přesun prováděný bez použití mechanizace pro jakoukoliv výšku objektu</t>
  </si>
  <si>
    <t>552</t>
  </si>
  <si>
    <t>277</t>
  </si>
  <si>
    <t>998777192</t>
  </si>
  <si>
    <t>Přesun hmot pro podlahy lité stanovený z hmotnosti přesunovaného materiálu Příplatek k cenám za zvětšený přesun přes vymezenou největší dopravní vzdálenost do 100 m</t>
  </si>
  <si>
    <t>554</t>
  </si>
  <si>
    <t>781474115</t>
  </si>
  <si>
    <t>Montáž obkladů vnitřních stěn z dlaždic keramických lepených flexibilním lepidlem režných nebo glazovaných hladkých přes 22 do 25 ks/m2</t>
  </si>
  <si>
    <t>556</t>
  </si>
  <si>
    <t>279</t>
  </si>
  <si>
    <t>59761020R</t>
  </si>
  <si>
    <t>obkládačky keramické</t>
  </si>
  <si>
    <t>558</t>
  </si>
  <si>
    <t>781479196</t>
  </si>
  <si>
    <t>Montáž obkladů vnitřních stěn z dlaždic keramických Příplatek k cenám za dvousložkový spárovací tmel</t>
  </si>
  <si>
    <t>560</t>
  </si>
  <si>
    <t>281</t>
  </si>
  <si>
    <t>781479197</t>
  </si>
  <si>
    <t>Montáž obkladů vnitřních stěn z dlaždic keramických Příplatek k cenám za dvousložkové lepidlo</t>
  </si>
  <si>
    <t>562</t>
  </si>
  <si>
    <t>78147919R</t>
  </si>
  <si>
    <t>Montáž obkladů vnitřních stěn z dlaždic keramických Příplatek k cenám za vodovzdorné lepidlo</t>
  </si>
  <si>
    <t>564</t>
  </si>
  <si>
    <t>283</t>
  </si>
  <si>
    <t>781495111</t>
  </si>
  <si>
    <t>Ostatní prvky ostatní práce penetrace podkladu</t>
  </si>
  <si>
    <t>566</t>
  </si>
  <si>
    <t>781494111</t>
  </si>
  <si>
    <t>Ostatní prvky plastové profily ukončovací a dilatační lepené flexibilním lepidlem rohové</t>
  </si>
  <si>
    <t>568</t>
  </si>
  <si>
    <t>285</t>
  </si>
  <si>
    <t>781494211</t>
  </si>
  <si>
    <t>Ostatní prvky plastové profily ukončovací a dilatační lepené flexibilním lepidlem vanové</t>
  </si>
  <si>
    <t>570</t>
  </si>
  <si>
    <t>781774119</t>
  </si>
  <si>
    <t>Montáž obkladů vnějších stěn z dlaždic keramických lepených flexibilním lepidlem režných nebo glazovaných hladkých přes 45 do 50 ks/m2</t>
  </si>
  <si>
    <t>572</t>
  </si>
  <si>
    <t>287</t>
  </si>
  <si>
    <t>5976143R</t>
  </si>
  <si>
    <t>pásky keramické mrazuvzdorné</t>
  </si>
  <si>
    <t>574</t>
  </si>
  <si>
    <t>781779191</t>
  </si>
  <si>
    <t>Montáž obkladů vnějších stěn z dlaždic keramických Příplatek k cenám za plochu do 10 m2 jednotlivě</t>
  </si>
  <si>
    <t>576</t>
  </si>
  <si>
    <t>289</t>
  </si>
  <si>
    <t>781779196</t>
  </si>
  <si>
    <t>Montáž obkladů vnějších stěn z dlaždic keramických Příplatek k cenám za dvousložkový spárovací tmel</t>
  </si>
  <si>
    <t>578</t>
  </si>
  <si>
    <t>781779197</t>
  </si>
  <si>
    <t>Montáž obkladů vnějších stěn z dlaždic keramických Příplatek k cenám za dvousložkové lepidlo</t>
  </si>
  <si>
    <t>580</t>
  </si>
  <si>
    <t>291</t>
  </si>
  <si>
    <t>998781101</t>
  </si>
  <si>
    <t>Přesun hmot pro obklady keramické stanovený z hmotnosti přesunovaného materiálu vodorovná dopravní vzdálenost do 50 m v objektech výšky do 6 m</t>
  </si>
  <si>
    <t>582</t>
  </si>
  <si>
    <t>998781192</t>
  </si>
  <si>
    <t>Přesun hmot pro obklady keramické stanovený z hmotnosti přesunovaného materiálu Příplatek k cenám za zvětšený přesun přes vymezenou největší dopravní vzdálenost do 100 m</t>
  </si>
  <si>
    <t>584</t>
  </si>
  <si>
    <t>293</t>
  </si>
  <si>
    <t>998781181</t>
  </si>
  <si>
    <t>Přesun hmot pro obklady keramické stanovený z hmotnosti přesunovaného materiálu Příplatek k cenám za přesun prováděný bez použití mechanizace pro jakoukoliv výšku objektu</t>
  </si>
  <si>
    <t>586</t>
  </si>
  <si>
    <t>783314101</t>
  </si>
  <si>
    <t>Základní nátěr zámečnických konstrukcí jednonásobný syntetický</t>
  </si>
  <si>
    <t>588</t>
  </si>
  <si>
    <t>295</t>
  </si>
  <si>
    <t>783315101</t>
  </si>
  <si>
    <t>Mezinátěr zámečnických konstrukcí jednonásobný syntetický standardní</t>
  </si>
  <si>
    <t>590</t>
  </si>
  <si>
    <t>783317101</t>
  </si>
  <si>
    <t>Krycí nátěr (email) zámečnických konstrukcí jednonásobný syntetický standardní</t>
  </si>
  <si>
    <t>592</t>
  </si>
  <si>
    <t>297</t>
  </si>
  <si>
    <t>783836401</t>
  </si>
  <si>
    <t>Ochranný protikarbonatační nátěr omítek epoxidový</t>
  </si>
  <si>
    <t>594</t>
  </si>
  <si>
    <t>783896403</t>
  </si>
  <si>
    <t>Ochranný protikarbonatační nátěr omítek Příplatek k cenám za provedení barevného nátěru v odstínu světlém</t>
  </si>
  <si>
    <t>596</t>
  </si>
  <si>
    <t>299</t>
  </si>
  <si>
    <t>77713110R</t>
  </si>
  <si>
    <t>Penetrační nátěr stěn epoxidový, na podklad suchý a vyzrálý</t>
  </si>
  <si>
    <t>598</t>
  </si>
  <si>
    <t>78316310R</t>
  </si>
  <si>
    <t>Olejový nátěr stěn napouštěcí+dvojnásobný vrchní</t>
  </si>
  <si>
    <t>600</t>
  </si>
  <si>
    <t>301</t>
  </si>
  <si>
    <t>784211101</t>
  </si>
  <si>
    <t>Malby z malířských směsí otěruvzdorných za mokra dvojnásobné, bílé za mokra otěruvzdorné výborně v místnostech výšky do 3,80 m</t>
  </si>
  <si>
    <t>602</t>
  </si>
  <si>
    <t>784181003</t>
  </si>
  <si>
    <t>Pačokování jednonásobné v místnostech výšky přes 3,80 do 5,00 m</t>
  </si>
  <si>
    <t>604</t>
  </si>
  <si>
    <t>303</t>
  </si>
  <si>
    <t>784181103</t>
  </si>
  <si>
    <t>Penetrace podkladu jednonásobná základní akrylátová v místnostech výšky přes 3,80 do 5,00 m</t>
  </si>
  <si>
    <t>606</t>
  </si>
  <si>
    <t>784211163</t>
  </si>
  <si>
    <t>Malby z malířských směsí otěruvzdorných za mokra Příplatek k cenám dvojnásobných maleb za provádění barevné malby tónované na tónovacích automatech, v odstínu středně sytém</t>
  </si>
  <si>
    <t>608</t>
  </si>
  <si>
    <t>305</t>
  </si>
  <si>
    <t>784171101</t>
  </si>
  <si>
    <t>Zakrytí nemalovaných ploch (materiál ve specifikaci) včetně pozdějšího odkrytí podlah</t>
  </si>
  <si>
    <t>610</t>
  </si>
  <si>
    <t>581248440</t>
  </si>
  <si>
    <t>fólie pro malířské potřeby zakrývací,  25µ,  4 x 5 m</t>
  </si>
  <si>
    <t>612</t>
  </si>
  <si>
    <t>307</t>
  </si>
  <si>
    <t>PŘENOS 1</t>
  </si>
  <si>
    <t>Vnitřní vybavení - viz samostatná příloha PD</t>
  </si>
  <si>
    <t>614</t>
  </si>
  <si>
    <t>309</t>
  </si>
  <si>
    <t>HZS 1</t>
  </si>
  <si>
    <t>Ostatní pomocné a nezměřitelné práce - ocení zhotovitelé dle své hodinové sazby</t>
  </si>
  <si>
    <t>hod</t>
  </si>
  <si>
    <t>262144</t>
  </si>
  <si>
    <t>618</t>
  </si>
  <si>
    <t>HZS 2</t>
  </si>
  <si>
    <t>DMTŽ a likvidace konstrukcí vnitřních a na fasádě - rozvodné skříně, ventilátor atd.</t>
  </si>
  <si>
    <t>620</t>
  </si>
  <si>
    <t>311</t>
  </si>
  <si>
    <t>HZS 3</t>
  </si>
  <si>
    <t>Zednické výpomoce pro profese</t>
  </si>
  <si>
    <t>622</t>
  </si>
  <si>
    <t>VP - Vícepráce</t>
  </si>
  <si>
    <t>PN</t>
  </si>
  <si>
    <t>D 1.01.4.1 - ZAŘÍZEN - D 1.01.4.1 - ZAŘÍZENÍ PRO...</t>
  </si>
  <si>
    <t xml:space="preserve">    73 - Vytápění staveb</t>
  </si>
  <si>
    <t>Zařízení ÚV - viz samostatná příloha PD</t>
  </si>
  <si>
    <t>D 1.01.4.2 - ZAŘÍZEN - D 1.01.4.2 - ZAŘÍZENÍ PRO...</t>
  </si>
  <si>
    <t>M - Práce a dodávky M</t>
  </si>
  <si>
    <t xml:space="preserve">    24-M - Montáže vzduchotechnických zařízení</t>
  </si>
  <si>
    <t>Zařízení pro chlazení - viz samostatná příloha PD</t>
  </si>
  <si>
    <t>D 1.01.4.3 - ZAŘÍZEN - D 1.01.4.3 - ZAŘÍZENÍ VZT</t>
  </si>
  <si>
    <t>Zařízení pro VZT - viz samostatná příloha PD</t>
  </si>
  <si>
    <t>D 1.01.4.5 - ZAŘÍZEN - D 1.01.4.5 - ZAŘÍZENÍ ZTI</t>
  </si>
  <si>
    <t xml:space="preserve">    72 - Vnitřní kanalizace, vodovod a zařizovací předměty</t>
  </si>
  <si>
    <t>Zařízení ZTI - viz samostatná příloha PD</t>
  </si>
  <si>
    <t>D 1.01.4.7 - ZAŘÍZEN - D 1.01.4.7 - ZAŘÍZENÍ SIL...</t>
  </si>
  <si>
    <t xml:space="preserve">    21-M - Elektromontáže</t>
  </si>
  <si>
    <t>Zařízení silnoproudé elektrotechniky - viz samostatná příloha PD</t>
  </si>
  <si>
    <t>D 1.01.4.8 - ZAŘÍZEN - D 1.01.4.8 - ZAŘÍZENÍ SLA...</t>
  </si>
  <si>
    <t>Zařízení slaboproudé elektrotechniky - viz samostatná příloha PD</t>
  </si>
  <si>
    <t>D 1.2.1 - KOMUNIKACE - D 1.2.1 - KOMUNIKACE A ZP...</t>
  </si>
  <si>
    <t xml:space="preserve">    1 - Zemní práce</t>
  </si>
  <si>
    <t xml:space="preserve">    10 - Přípravné a bourací práce</t>
  </si>
  <si>
    <t xml:space="preserve">    5 - Komunikace pozemní</t>
  </si>
  <si>
    <t>121101103</t>
  </si>
  <si>
    <t>Sejmutí ornice nebo lesní půdy s vodorovným přemístěním na hromady v místě upotřebení nebo na dočasné či trvalé skládky se složením, na vzdálenost přes 100 do 250 m</t>
  </si>
  <si>
    <t>171201201</t>
  </si>
  <si>
    <t>Uložení sypaniny na skládky</t>
  </si>
  <si>
    <t>122202201</t>
  </si>
  <si>
    <t>Odkopávky a prokopávky nezapažené pro silnice s přemístěním výkopku v příčných profilech na vzdálenost do 15 m nebo s naložením na dopravní prostředek v hornině tř. 3 do 100 m3</t>
  </si>
  <si>
    <t>122202209</t>
  </si>
  <si>
    <t>Odkopávky a prokopávky nezapažené pro silnice s přemístěním výkopku v příčných profilech na vzdálenost do 15 m nebo s naložením na dopravní prostředek v hornině tř. 3 Příplatek k cenám za lepivost horniny tř. 3</t>
  </si>
  <si>
    <t>171101103</t>
  </si>
  <si>
    <t>Uložení sypaniny do násypů s rozprostřením sypaniny ve vrstvách a s hrubým urovnáním zhutněných s uzavřením povrchu násypu z hornin soudržných s předepsanou mírou zhutnění v procentech výsledků zkoušek Proctor-Standard (dále jen PS) přes 96 do 100 % PS</t>
  </si>
  <si>
    <t>166101101</t>
  </si>
  <si>
    <t>Přehození neulehlého výkopku z horniny tř. 1 až 4</t>
  </si>
  <si>
    <t>162301101</t>
  </si>
  <si>
    <t>Vodorovné přemístění výkopku nebo sypaniny po suchu na obvyklém dopravním prostředku, bez naložení výkopku, avšak se složením bez rozhrnutí z horniny tř. 1 až 4 na vzdálenost přes 50 do 500 m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</si>
  <si>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</si>
  <si>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</si>
  <si>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162701109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</si>
  <si>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</si>
  <si>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171201211</t>
  </si>
  <si>
    <t>Poplatek za uložení stavebního odpadu na skládce (skládkovné) zeminy a kameniva zatříděného do Katalogu odpadů pod kódem 170 504</t>
  </si>
  <si>
    <t>181111111</t>
  </si>
  <si>
    <t>Plošná úprava terénu v zemině tř. 1 až 4 s urovnáním povrchu bez doplnění ornice souvislé plochy do 500 m2 při nerovnostech terénu přes 50 do 100 mm v rovině nebo na svahu do 1:5</t>
  </si>
  <si>
    <t>181951102</t>
  </si>
  <si>
    <t>Úprava pláně vyrovnáním výškových rozdílů v hornině tř. 1 až 4 se zhutněním</t>
  </si>
  <si>
    <t>120001101</t>
  </si>
  <si>
    <t>Příplatek k cenám vykopávek za ztížení vykopávky v blízkosti inženýrských sítí nebo výbušnin v horninách jakékoliv třídy</t>
  </si>
  <si>
    <t>119001411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</si>
  <si>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</t>
  </si>
  <si>
    <t>119001422</t>
  </si>
  <si>
    <t>919735113</t>
  </si>
  <si>
    <t>Řezání stávajícího živičného krytu nebo podkladu hloubky přes 100 do 150 mm</t>
  </si>
  <si>
    <t>113107130</t>
  </si>
  <si>
    <t>Odstranění podkladů nebo krytů ručně s přemístěním hmot na skládku na vzdálenost do 3 m nebo s naložením na dopravní prostředek z betonu prostého, o tl. vrstvy do 100 mm</t>
  </si>
  <si>
    <t>113107121</t>
  </si>
  <si>
    <t>Odstranění podkladů nebo krytů ručně s přemístěním hmot na skládku na vzdálenost do 3 m nebo s naložením na dopravní prostředek z kameniva hrubého drceného, o tl. vrstvy do 100 mm</t>
  </si>
  <si>
    <t>113202111</t>
  </si>
  <si>
    <t>Vytrhání obrub s vybouráním lože, s přemístěním hmot na skládku na vzdálenost do 3 m nebo s naložením na dopravní prostředek z krajníků nebo obrubníků stojatých</t>
  </si>
  <si>
    <t>966008212</t>
  </si>
  <si>
    <t>Bourání odvodňovacího žlabu s odklizením a uložením vybouraného materiálu na skládku na vzdálenost do 10 m nebo s naložením na dopravní prostředek z betonových příkopových tvárnic nebo desek šířky přes 500 do 800 mm</t>
  </si>
  <si>
    <t>113107111</t>
  </si>
  <si>
    <t>Odstranění podkladů nebo krytů ručně s přemístěním hmot na skládku na vzdálenost do 3 m nebo s naložením na dopravní prostředek z kameniva těženého, o tl. vrstvy do 100 mm</t>
  </si>
  <si>
    <t>113107141</t>
  </si>
  <si>
    <t>Odstranění podkladů nebo krytů ručně s přemístěním hmot na skládku na vzdálenost do 3 m nebo s naložením na dopravní prostředek živičných, o tl. vrstvy do 50 mm</t>
  </si>
  <si>
    <t>113107125</t>
  </si>
  <si>
    <t>Odstranění podkladů nebo krytů ručně s přemístěním hmot na skládku na vzdálenost do 3 m nebo s naložením na dopravní prostředek z kameniva hrubého drceného, o tl. vrstvy přes 400 do 500 mm</t>
  </si>
  <si>
    <t>113107138</t>
  </si>
  <si>
    <t>Odstranění podkladů nebo krytů ručně s přemístěním hmot na skládku na vzdálenost do 3 m nebo s naložením na dopravní prostředek z betonu vyztuženého sítěmi, o tl. vrstvy přes 300 do 400 mm</t>
  </si>
  <si>
    <t>113107123</t>
  </si>
  <si>
    <t>Odstranění podkladů nebo krytů ručně s přemístěním hmot na skládku na vzdálenost do 3 m nebo s naložením na dopravní prostředek z kameniva hrubého drceného, o tl. vrstvy přes 200 do 300 mm</t>
  </si>
  <si>
    <t>997221551</t>
  </si>
  <si>
    <t>Vodorovná doprava suti bez naložení, ale se složením a s hrubým urovnáním ze sypkých materiálů, na vzdálenost do 1 km</t>
  </si>
  <si>
    <t>997221559</t>
  </si>
  <si>
    <t>Vodorovná doprava suti bez naložení, ale se složením a s hrubým urovnáním Příplatek k ceně za každý další i započatý 1 km přes 1 km</t>
  </si>
  <si>
    <t>997221855</t>
  </si>
  <si>
    <t>997221561</t>
  </si>
  <si>
    <t>Vodorovná doprava suti bez naložení, ale se složením a s hrubým urovnáním z kusových materiálů, na vzdálenost do 1 km</t>
  </si>
  <si>
    <t>997221569</t>
  </si>
  <si>
    <t>997221815</t>
  </si>
  <si>
    <t>Poplatek za uložení stavebního odpadu na skládce (skládkovné) z prostého betonu zatříděného do Katalogu odpadů pod kódem 170 101</t>
  </si>
  <si>
    <t>997221845</t>
  </si>
  <si>
    <t>Poplatek za uložení stavebního odpadu na skládce (skládkovné) asfaltového bez obsahu dehtu zatříděného do Katalogu odpadů pod kódem 170 302</t>
  </si>
  <si>
    <t>997221825</t>
  </si>
  <si>
    <t>Poplatek za uložení stavebního odpadu na skládce (skládkovné) z armovaného betonu zatříděného do Katalogu odpadů pod kódem 170 101</t>
  </si>
  <si>
    <t>577144141</t>
  </si>
  <si>
    <t>Asfaltový beton vrstva obrusná ACO 11 (ABS) s rozprostřením a se zhutněním z modifikovaného asfaltu v pruhu šířky přes 3 m tl. 50 mm</t>
  </si>
  <si>
    <t>573231112</t>
  </si>
  <si>
    <t>Postřik spojovací PS bez posypu kamenivem ze silniční emulze, v množství 0,80 kg/m2</t>
  </si>
  <si>
    <t>577166141</t>
  </si>
  <si>
    <t>Asfaltový beton vrstva ložní ACL 22 (ABVH) s rozprostřením a zhutněním z modifikovaného asfaltu, po zhutnění v pruhu šířky přes 3 m, po zhutnění tl. 70 mm</t>
  </si>
  <si>
    <t>565175121</t>
  </si>
  <si>
    <t>Asfaltový beton vrstva podkladní ACP 16 (obalované kamenivo střednězrnné - OKS) s rozprostřením a zhutněním v pruhu šířky přes 3 m, po zhutnění tl. 100 mm</t>
  </si>
  <si>
    <t>565176125</t>
  </si>
  <si>
    <t>Asfaltový beton vrstva podkladní ACP 22 (obalované kamenivo hrubozrnné - OKH) s rozprostřením a zhutněním v pruhu šířky přes 3 m, po zhutnění tl. 140 mm</t>
  </si>
  <si>
    <t>564861115</t>
  </si>
  <si>
    <t>Podklad ze štěrkodrti ŠD s rozprostřením a zhutněním, po zhutnění tl. 240 mm</t>
  </si>
  <si>
    <t>596211110</t>
  </si>
  <si>
    <t xml:space="preserve">Kladení dlažby z betonových zámkových dlaždic komunikací pro pěší s ložem z kameniva těženého nebo drceného tl. do 40 mm, s vyplněním spár s dvojitým hutněním, vibrováním a se smetením přebytečného materiálu na krajnici tl. 60 mm skupiny A, pro plochy do </t>
  </si>
  <si>
    <t>59245018</t>
  </si>
  <si>
    <t>dlažba skladebná betonová 20x10x6 cm přírodní</t>
  </si>
  <si>
    <t>564851111</t>
  </si>
  <si>
    <t>Podklad ze štěrkodrti ŠD s rozprostřením a zhutněním, po zhutnění tl. 150 mm</t>
  </si>
  <si>
    <t>919731123</t>
  </si>
  <si>
    <t>Zarovnání styčné plochy podkladu nebo krytu podél vybourané části komunikace nebo zpevněné plochy živičné tl. přes 100 do 200 mm</t>
  </si>
  <si>
    <t>899231111</t>
  </si>
  <si>
    <t>Výšková úprava uličního vstupu nebo vpusti do 200 mm zvýšením mříže</t>
  </si>
  <si>
    <t>914111111</t>
  </si>
  <si>
    <t>Montáž svislé dopravní značky základní velikosti do 1 m2 objímkami na sloupky nebo konzoly</t>
  </si>
  <si>
    <t>4044543R</t>
  </si>
  <si>
    <t>značka dopravní svislá nereflexní FeZn-Al rám</t>
  </si>
  <si>
    <t>914511111</t>
  </si>
  <si>
    <t>Montáž sloupku dopravních značek délky do 3,5 m do betonového základu</t>
  </si>
  <si>
    <t>40445230</t>
  </si>
  <si>
    <t>sloupek Zn pro dopravní značku D 70mm v 350mm</t>
  </si>
  <si>
    <t>916131213</t>
  </si>
  <si>
    <t>Osazení silničního obrubníku betonového se zřízením lože, s vyplněním a zatřením spár cementovou maltou stojatého s boční opěrou z betonu prostého, do lože z betonu prostého</t>
  </si>
  <si>
    <t>59217031</t>
  </si>
  <si>
    <t>obrubník betonový silniční 100 x 15 x 25 cm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</si>
  <si>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</si>
  <si>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</si>
  <si>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59217019</t>
  </si>
  <si>
    <t>obrubník betonový chodníkový 100x10x20 cm</t>
  </si>
  <si>
    <t>916991121</t>
  </si>
  <si>
    <t>Lože pod obrubníky, krajníky nebo obruby z dlažebních kostek z betonu prostého tř. C 16/20</t>
  </si>
  <si>
    <t>339921131</t>
  </si>
  <si>
    <t>Osazování palisád betonových v řadě se zabetonováním výšky palisády do 500 mm</t>
  </si>
  <si>
    <t>59228407</t>
  </si>
  <si>
    <t>palisáda tyčová hranatá betonová přírodní 11x11x40</t>
  </si>
  <si>
    <t>998225111</t>
  </si>
  <si>
    <t>Přesun hmot pro komunikace s krytem z kameniva, monolitickým betonovým nebo živičným dopravní vzdálenost do 200 m jakékoliv délky objektu</t>
  </si>
  <si>
    <t>998225193</t>
  </si>
  <si>
    <t>Přesun hmot pro komunikace s krytem z kameniva, monolitickým betonovým nebo živičným Příplatek k ceně za zvětšený přesun přes vymezenou největší dopravní vzdálenost do 3000 m</t>
  </si>
  <si>
    <t>767996801</t>
  </si>
  <si>
    <t>Demontáž ostatních zámečnických konstrukcí o hmotnosti jednotlivých dílů rozebráním do 50 kg</t>
  </si>
  <si>
    <t>767161813</t>
  </si>
  <si>
    <t>Demontáž zábradlí rovného nerozebíratelný spoj hmotnosti 1 m zábradlí do 20 kg</t>
  </si>
  <si>
    <t>Úprava a případné doplnění zkráceného ocel.ohrazení u vjezdu</t>
  </si>
  <si>
    <t>Ostatní pomocné a nezměřitelné práce</t>
  </si>
  <si>
    <t>D 1.2.2 - TERÉNNÍ ÚP - D 1.2.2 - TERÉNNÍ ÚPRAVY</t>
  </si>
  <si>
    <t>167101101</t>
  </si>
  <si>
    <t>Nakládání, skládání a překládání neulehlého výkopku nebo sypaniny nakládání, množství do 100 m3, z hornin tř. 1 až 4</t>
  </si>
  <si>
    <t>121101101</t>
  </si>
  <si>
    <t>Sejmutí ornice nebo lesní půdy s vodorovným přemístěním na hromady v místě upotřebení nebo na dočasné či trvalé skládky se složením, na vzdálenost do 50 m</t>
  </si>
  <si>
    <t>10311100</t>
  </si>
  <si>
    <t>rašelina zahradnická   VL</t>
  </si>
  <si>
    <t>181301102</t>
  </si>
  <si>
    <t>Rozprostření a urovnání ornice v rovině nebo ve svahu sklonu do 1:5 při souvislé ploše do 500 m2, tl. vrstvy přes 100 do 150 mm</t>
  </si>
  <si>
    <t>181411131</t>
  </si>
  <si>
    <t>Založení trávníku na půdě předem připravené plochy do 1000 m2 výsevem včetně utažení parkového v rovině nebo na svahu do 1:5</t>
  </si>
  <si>
    <t>00572410</t>
  </si>
  <si>
    <t>osivo směs travní parková</t>
  </si>
  <si>
    <t>Údržba trávníku po dobu 6 měsíců (hnojení, odplevelení, sečení)</t>
  </si>
  <si>
    <t>185804312</t>
  </si>
  <si>
    <t>Zalití rostlin vodou plochy záhonů jednotlivě přes 20 m2</t>
  </si>
  <si>
    <t>185851121</t>
  </si>
  <si>
    <t>Dovoz vody pro zálivku rostlin na vzdálenost do 1000 m</t>
  </si>
  <si>
    <t>08113910</t>
  </si>
  <si>
    <t>voda povrchová pro jinou potřebu průmyslu a služeb</t>
  </si>
  <si>
    <t>185851129</t>
  </si>
  <si>
    <t>Dovoz vody pro zálivku rostlin Příplatek k ceně za každých dalších i započatých 1000 m</t>
  </si>
  <si>
    <t>998231411</t>
  </si>
  <si>
    <t>Přesun hmot pro sadovnické a krajinářské úpravy - ručně bez užití mechanizace vodorovná dopravní vzdálenost do 100 m</t>
  </si>
  <si>
    <t>3 - VEDLEJŠÍ NÁKLADY - 3 - VEDLEJŠÍ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</si>
  <si>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</si>
  <si>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</si>
  <si>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</si>
  <si>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</si>
  <si>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</si>
  <si>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012002000</t>
  </si>
  <si>
    <t>Geodetické práce</t>
  </si>
  <si>
    <t>013254000</t>
  </si>
  <si>
    <t>Dokumentace skutečného provedení stavby</t>
  </si>
  <si>
    <t>030001000</t>
  </si>
  <si>
    <t>034002000</t>
  </si>
  <si>
    <t>Zabezpečení staveniště</t>
  </si>
  <si>
    <t>043002000</t>
  </si>
  <si>
    <t>Zkoušky a ostatní měření</t>
  </si>
  <si>
    <t>045002000</t>
  </si>
  <si>
    <t>Kompletační a koordinační činnost</t>
  </si>
  <si>
    <t>071002000</t>
  </si>
  <si>
    <t>Provoz investora, třetích osob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</si>
</sst>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64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2" borderId="0" xfId="0" applyFont="1" applyFill="1" applyAlignment="1" applyProtection="1">
      <alignment horizontal="left" vertical="center"/>
      <protection/>
    </xf>
    <xf numFmtId="0" fontId="10" fillId="2" borderId="0" xfId="0" applyFont="1" applyFill="1" applyAlignment="1" applyProtection="1">
      <alignment vertical="center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5" xfId="0" applyBorder="1" applyProtection="1">
      <protection/>
    </xf>
    <xf numFmtId="0" fontId="15" fillId="0" borderId="0" xfId="0" applyFont="1" applyAlignment="1">
      <alignment horizontal="left" vertical="center"/>
    </xf>
    <xf numFmtId="0" fontId="0" fillId="0" borderId="0" xfId="0" applyBorder="1" applyProtection="1">
      <protection/>
    </xf>
    <xf numFmtId="0" fontId="16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19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20" fillId="0" borderId="10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Border="1" applyProtection="1">
      <protection/>
    </xf>
    <xf numFmtId="0" fontId="0" fillId="0" borderId="14" xfId="0" applyBorder="1" applyProtection="1">
      <protection/>
    </xf>
    <xf numFmtId="0" fontId="21" fillId="0" borderId="15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1" fillId="0" borderId="16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5" xfId="0" applyFont="1" applyBorder="1" applyAlignment="1" applyProtection="1">
      <alignment vertical="center"/>
      <protection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5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16" fillId="0" borderId="21" xfId="0" applyFont="1" applyBorder="1" applyAlignment="1" applyProtection="1">
      <alignment horizontal="center" vertical="center" wrapText="1"/>
      <protection/>
    </xf>
    <xf numFmtId="0" fontId="16" fillId="0" borderId="22" xfId="0" applyFont="1" applyBorder="1" applyAlignment="1" applyProtection="1">
      <alignment horizontal="center" vertical="center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left" vertical="center"/>
      <protection/>
    </xf>
    <xf numFmtId="0" fontId="24" fillId="0" borderId="0" xfId="0" applyFont="1" applyBorder="1" applyAlignment="1" applyProtection="1">
      <alignment vertical="center"/>
      <protection/>
    </xf>
    <xf numFmtId="4" fontId="23" fillId="0" borderId="13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4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4" fontId="29" fillId="0" borderId="13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9" fillId="0" borderId="15" xfId="0" applyNumberFormat="1" applyFont="1" applyBorder="1" applyAlignment="1" applyProtection="1">
      <alignment vertical="center"/>
      <protection/>
    </xf>
    <xf numFmtId="4" fontId="29" fillId="0" borderId="16" xfId="0" applyNumberFormat="1" applyFont="1" applyBorder="1" applyAlignment="1" applyProtection="1">
      <alignment vertical="center"/>
      <protection/>
    </xf>
    <xf numFmtId="166" fontId="29" fillId="0" borderId="16" xfId="0" applyNumberFormat="1" applyFont="1" applyBorder="1" applyAlignment="1" applyProtection="1">
      <alignment vertical="center"/>
      <protection/>
    </xf>
    <xf numFmtId="4" fontId="29" fillId="0" borderId="17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164" fontId="21" fillId="3" borderId="10" xfId="0" applyNumberFormat="1" applyFont="1" applyFill="1" applyBorder="1" applyAlignment="1" applyProtection="1">
      <alignment horizontal="center" vertical="center"/>
      <protection locked="0"/>
    </xf>
    <xf numFmtId="0" fontId="21" fillId="3" borderId="11" xfId="0" applyFont="1" applyFill="1" applyBorder="1" applyAlignment="1" applyProtection="1">
      <alignment horizontal="center" vertical="center"/>
      <protection locked="0"/>
    </xf>
    <xf numFmtId="4" fontId="21" fillId="0" borderId="12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164" fontId="21" fillId="3" borderId="13" xfId="0" applyNumberFormat="1" applyFont="1" applyFill="1" applyBorder="1" applyAlignment="1" applyProtection="1">
      <alignment horizontal="center" vertical="center"/>
      <protection locked="0"/>
    </xf>
    <xf numFmtId="0" fontId="21" fillId="3" borderId="0" xfId="0" applyFont="1" applyFill="1" applyBorder="1" applyAlignment="1" applyProtection="1">
      <alignment horizontal="center" vertical="center"/>
      <protection locked="0"/>
    </xf>
    <xf numFmtId="4" fontId="21" fillId="0" borderId="14" xfId="0" applyNumberFormat="1" applyFont="1" applyBorder="1" applyAlignment="1" applyProtection="1">
      <alignment vertical="center"/>
      <protection/>
    </xf>
    <xf numFmtId="164" fontId="21" fillId="3" borderId="15" xfId="0" applyNumberFormat="1" applyFont="1" applyFill="1" applyBorder="1" applyAlignment="1" applyProtection="1">
      <alignment horizontal="center" vertical="center"/>
      <protection locked="0"/>
    </xf>
    <xf numFmtId="0" fontId="21" fillId="3" borderId="16" xfId="0" applyFont="1" applyFill="1" applyBorder="1" applyAlignment="1" applyProtection="1">
      <alignment horizontal="center" vertical="center"/>
      <protection locked="0"/>
    </xf>
    <xf numFmtId="4" fontId="21" fillId="0" borderId="17" xfId="0" applyNumberFormat="1" applyFont="1" applyBorder="1" applyAlignment="1" applyProtection="1">
      <alignment vertical="center"/>
      <protection/>
    </xf>
    <xf numFmtId="0" fontId="24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0" fontId="0" fillId="2" borderId="0" xfId="0" applyFill="1" applyProtection="1"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30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16" fillId="0" borderId="24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3" fillId="5" borderId="22" xfId="0" applyFont="1" applyFill="1" applyBorder="1" applyAlignment="1" applyProtection="1">
      <alignment horizontal="center" vertical="center" wrapText="1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166" fontId="32" fillId="0" borderId="11" xfId="0" applyNumberFormat="1" applyFont="1" applyBorder="1" applyAlignment="1" applyProtection="1">
      <alignment/>
      <protection/>
    </xf>
    <xf numFmtId="166" fontId="32" fillId="0" borderId="12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8" fillId="0" borderId="5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4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 applyProtection="1">
      <alignment horizontal="left"/>
      <protection/>
    </xf>
    <xf numFmtId="0" fontId="0" fillId="0" borderId="24" xfId="0" applyFont="1" applyBorder="1" applyAlignment="1" applyProtection="1">
      <alignment horizontal="center" vertical="center"/>
      <protection/>
    </xf>
    <xf numFmtId="49" fontId="0" fillId="0" borderId="24" xfId="0" applyNumberFormat="1" applyFont="1" applyBorder="1" applyAlignment="1" applyProtection="1">
      <alignment horizontal="left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167" fontId="0" fillId="0" borderId="24" xfId="0" applyNumberFormat="1" applyFont="1" applyBorder="1" applyAlignment="1" applyProtection="1">
      <alignment vertical="center"/>
      <protection/>
    </xf>
    <xf numFmtId="0" fontId="2" fillId="3" borderId="24" xfId="0" applyFont="1" applyFill="1" applyBorder="1" applyAlignment="1" applyProtection="1">
      <alignment horizontal="left" vertical="center"/>
      <protection locked="0"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4" xfId="0" applyNumberFormat="1" applyFont="1" applyBorder="1" applyAlignment="1" applyProtection="1">
      <alignment vertical="center"/>
      <protection/>
    </xf>
    <xf numFmtId="0" fontId="34" fillId="0" borderId="24" xfId="0" applyFont="1" applyBorder="1" applyAlignment="1" applyProtection="1">
      <alignment horizontal="center" vertical="center"/>
      <protection/>
    </xf>
    <xf numFmtId="49" fontId="34" fillId="0" borderId="24" xfId="0" applyNumberFormat="1" applyFont="1" applyBorder="1" applyAlignment="1" applyProtection="1">
      <alignment horizontal="left" vertical="center" wrapText="1"/>
      <protection/>
    </xf>
    <xf numFmtId="0" fontId="34" fillId="0" borderId="24" xfId="0" applyFont="1" applyBorder="1" applyAlignment="1" applyProtection="1">
      <alignment horizontal="center" vertical="center" wrapText="1"/>
      <protection/>
    </xf>
    <xf numFmtId="167" fontId="34" fillId="0" borderId="24" xfId="0" applyNumberFormat="1" applyFont="1" applyBorder="1" applyAlignment="1" applyProtection="1">
      <alignment vertical="center"/>
      <protection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10" fillId="0" borderId="0" xfId="0" applyNumberFormat="1" applyFont="1" applyBorder="1" applyAlignment="1" applyProtection="1">
      <alignment vertical="center"/>
      <protection/>
    </xf>
    <xf numFmtId="4" fontId="19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7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25" xfId="0" applyFont="1" applyFill="1" applyBorder="1" applyAlignment="1" applyProtection="1">
      <alignment horizontal="left"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4" fontId="7" fillId="3" borderId="0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Border="1" applyAlignment="1" applyProtection="1">
      <alignment vertical="center"/>
      <protection/>
    </xf>
    <xf numFmtId="0" fontId="7" fillId="3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/>
    </xf>
    <xf numFmtId="4" fontId="24" fillId="0" borderId="0" xfId="0" applyNumberFormat="1" applyFont="1" applyBorder="1" applyAlignment="1" applyProtection="1">
      <alignment horizontal="right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4" fontId="24" fillId="5" borderId="0" xfId="0" applyNumberFormat="1" applyFont="1" applyFill="1" applyBorder="1" applyAlignment="1" applyProtection="1">
      <alignment vertical="center"/>
      <protection/>
    </xf>
    <xf numFmtId="0" fontId="13" fillId="6" borderId="0" xfId="0" applyFont="1" applyFill="1" applyAlignment="1">
      <alignment horizontal="center" vertical="center"/>
    </xf>
    <xf numFmtId="0" fontId="0" fillId="0" borderId="0" xfId="0"/>
    <xf numFmtId="0" fontId="16" fillId="0" borderId="0" xfId="0" applyFont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165" fontId="3" fillId="3" borderId="0" xfId="0" applyNumberFormat="1" applyFont="1" applyFill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4" fontId="4" fillId="5" borderId="9" xfId="0" applyNumberFormat="1" applyFont="1" applyFill="1" applyBorder="1" applyAlignment="1" applyProtection="1">
      <alignment vertical="center"/>
      <protection/>
    </xf>
    <xf numFmtId="4" fontId="4" fillId="5" borderId="25" xfId="0" applyNumberFormat="1" applyFont="1" applyFill="1" applyBorder="1" applyAlignment="1" applyProtection="1">
      <alignment vertical="center"/>
      <protection/>
    </xf>
    <xf numFmtId="0" fontId="3" fillId="5" borderId="0" xfId="0" applyFont="1" applyFill="1" applyBorder="1" applyAlignment="1" applyProtection="1">
      <alignment horizontal="center"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0" fontId="3" fillId="5" borderId="22" xfId="0" applyFont="1" applyFill="1" applyBorder="1" applyAlignment="1" applyProtection="1">
      <alignment horizontal="center" vertical="center" wrapText="1"/>
      <protection/>
    </xf>
    <xf numFmtId="0" fontId="3" fillId="5" borderId="23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left" vertical="center" wrapText="1"/>
      <protection/>
    </xf>
    <xf numFmtId="4" fontId="0" fillId="3" borderId="24" xfId="0" applyNumberFormat="1" applyFont="1" applyFill="1" applyBorder="1" applyAlignment="1" applyProtection="1">
      <alignment vertical="center"/>
      <protection locked="0"/>
    </xf>
    <xf numFmtId="4" fontId="0" fillId="3" borderId="24" xfId="0" applyNumberFormat="1" applyFont="1" applyFill="1" applyBorder="1" applyAlignment="1" applyProtection="1">
      <alignment vertical="center"/>
      <protection/>
    </xf>
    <xf numFmtId="4" fontId="0" fillId="0" borderId="24" xfId="0" applyNumberFormat="1" applyFont="1" applyBorder="1" applyAlignment="1" applyProtection="1">
      <alignment vertical="center"/>
      <protection/>
    </xf>
    <xf numFmtId="0" fontId="34" fillId="0" borderId="24" xfId="0" applyFont="1" applyBorder="1" applyAlignment="1" applyProtection="1">
      <alignment horizontal="left" vertical="center" wrapText="1"/>
      <protection/>
    </xf>
    <xf numFmtId="4" fontId="34" fillId="3" borderId="24" xfId="0" applyNumberFormat="1" applyFont="1" applyFill="1" applyBorder="1" applyAlignment="1" applyProtection="1">
      <alignment vertical="center"/>
      <protection locked="0"/>
    </xf>
    <xf numFmtId="4" fontId="34" fillId="3" borderId="24" xfId="0" applyNumberFormat="1" applyFont="1" applyFill="1" applyBorder="1" applyAlignment="1" applyProtection="1">
      <alignment vertical="center"/>
      <protection/>
    </xf>
    <xf numFmtId="4" fontId="34" fillId="0" borderId="24" xfId="0" applyNumberFormat="1" applyFont="1" applyBorder="1" applyAlignment="1" applyProtection="1">
      <alignment vertical="center"/>
      <protection/>
    </xf>
    <xf numFmtId="4" fontId="24" fillId="0" borderId="11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/>
      <protection/>
    </xf>
    <xf numFmtId="4" fontId="7" fillId="0" borderId="16" xfId="0" applyNumberFormat="1" applyFont="1" applyBorder="1" applyAlignment="1" applyProtection="1">
      <alignment/>
      <protection/>
    </xf>
    <xf numFmtId="4" fontId="7" fillId="0" borderId="16" xfId="0" applyNumberFormat="1" applyFont="1" applyBorder="1" applyAlignment="1" applyProtection="1">
      <alignment vertical="center"/>
      <protection/>
    </xf>
    <xf numFmtId="4" fontId="7" fillId="0" borderId="22" xfId="0" applyNumberFormat="1" applyFont="1" applyBorder="1" applyAlignment="1" applyProtection="1">
      <alignment/>
      <protection/>
    </xf>
    <xf numFmtId="4" fontId="7" fillId="0" borderId="22" xfId="0" applyNumberFormat="1" applyFont="1" applyBorder="1" applyAlignment="1" applyProtection="1">
      <alignment vertical="center"/>
      <protection/>
    </xf>
    <xf numFmtId="4" fontId="6" fillId="0" borderId="11" xfId="0" applyNumberFormat="1" applyFont="1" applyBorder="1" applyAlignment="1" applyProtection="1">
      <alignment/>
      <protection/>
    </xf>
    <xf numFmtId="4" fontId="6" fillId="0" borderId="11" xfId="0" applyNumberFormat="1" applyFont="1" applyBorder="1" applyAlignment="1" applyProtection="1">
      <alignment vertical="center"/>
      <protection/>
    </xf>
    <xf numFmtId="4" fontId="6" fillId="0" borderId="22" xfId="0" applyNumberFormat="1" applyFont="1" applyBorder="1" applyAlignment="1" applyProtection="1">
      <alignment/>
      <protection/>
    </xf>
    <xf numFmtId="4" fontId="6" fillId="0" borderId="22" xfId="0" applyNumberFormat="1" applyFont="1" applyBorder="1" applyAlignment="1" applyProtection="1">
      <alignment vertical="center"/>
      <protection/>
    </xf>
    <xf numFmtId="0" fontId="12" fillId="2" borderId="0" xfId="20" applyFont="1" applyFill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10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4" customHeight="1">
      <c r="A1" s="10" t="s">
        <v>0</v>
      </c>
      <c r="B1" s="11"/>
      <c r="C1" s="11"/>
      <c r="D1" s="12" t="s">
        <v>1</v>
      </c>
      <c r="E1" s="11"/>
      <c r="F1" s="11"/>
      <c r="G1" s="11"/>
      <c r="H1" s="11"/>
      <c r="I1" s="11"/>
      <c r="J1" s="11"/>
      <c r="K1" s="13" t="s">
        <v>2</v>
      </c>
      <c r="L1" s="13"/>
      <c r="M1" s="13"/>
      <c r="N1" s="13"/>
      <c r="O1" s="13"/>
      <c r="P1" s="13"/>
      <c r="Q1" s="13"/>
      <c r="R1" s="13"/>
      <c r="S1" s="13"/>
      <c r="T1" s="11"/>
      <c r="U1" s="11"/>
      <c r="V1" s="11"/>
      <c r="W1" s="13" t="s">
        <v>3</v>
      </c>
      <c r="X1" s="13"/>
      <c r="Y1" s="13"/>
      <c r="Z1" s="13"/>
      <c r="AA1" s="13"/>
      <c r="AB1" s="13"/>
      <c r="AC1" s="13"/>
      <c r="AD1" s="13"/>
      <c r="AE1" s="13"/>
      <c r="AF1" s="13"/>
      <c r="AG1" s="11"/>
      <c r="AH1" s="11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5" t="s">
        <v>4</v>
      </c>
      <c r="BB1" s="15" t="s">
        <v>5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6" t="s">
        <v>6</v>
      </c>
      <c r="BU1" s="16" t="s">
        <v>6</v>
      </c>
    </row>
    <row r="2" spans="3:72" ht="36.95" customHeight="1">
      <c r="C2" s="177" t="s">
        <v>7</v>
      </c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R2" s="222" t="s">
        <v>8</v>
      </c>
      <c r="AS2" s="223"/>
      <c r="AT2" s="223"/>
      <c r="AU2" s="223"/>
      <c r="AV2" s="223"/>
      <c r="AW2" s="223"/>
      <c r="AX2" s="223"/>
      <c r="AY2" s="223"/>
      <c r="AZ2" s="223"/>
      <c r="BA2" s="223"/>
      <c r="BB2" s="223"/>
      <c r="BC2" s="223"/>
      <c r="BD2" s="223"/>
      <c r="BE2" s="223"/>
      <c r="BS2" s="18" t="s">
        <v>9</v>
      </c>
      <c r="BT2" s="18" t="s">
        <v>10</v>
      </c>
    </row>
    <row r="3" spans="2:72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9</v>
      </c>
      <c r="BT3" s="18" t="s">
        <v>11</v>
      </c>
    </row>
    <row r="4" spans="2:71" ht="36.95" customHeight="1">
      <c r="B4" s="22"/>
      <c r="C4" s="179" t="s">
        <v>12</v>
      </c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  <c r="AO4" s="180"/>
      <c r="AP4" s="180"/>
      <c r="AQ4" s="23"/>
      <c r="AS4" s="17" t="s">
        <v>13</v>
      </c>
      <c r="BE4" s="24" t="s">
        <v>14</v>
      </c>
      <c r="BS4" s="18" t="s">
        <v>15</v>
      </c>
    </row>
    <row r="5" spans="2:71" ht="14.45" customHeight="1">
      <c r="B5" s="22"/>
      <c r="C5" s="25"/>
      <c r="D5" s="26" t="s">
        <v>16</v>
      </c>
      <c r="E5" s="25"/>
      <c r="F5" s="25"/>
      <c r="G5" s="25"/>
      <c r="H5" s="25"/>
      <c r="I5" s="25"/>
      <c r="J5" s="25"/>
      <c r="K5" s="183" t="s">
        <v>17</v>
      </c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25"/>
      <c r="AQ5" s="23"/>
      <c r="BE5" s="181" t="s">
        <v>18</v>
      </c>
      <c r="BS5" s="18" t="s">
        <v>9</v>
      </c>
    </row>
    <row r="6" spans="2:71" ht="36.95" customHeight="1">
      <c r="B6" s="22"/>
      <c r="C6" s="25"/>
      <c r="D6" s="28" t="s">
        <v>19</v>
      </c>
      <c r="E6" s="25"/>
      <c r="F6" s="25"/>
      <c r="G6" s="25"/>
      <c r="H6" s="25"/>
      <c r="I6" s="25"/>
      <c r="J6" s="25"/>
      <c r="K6" s="185" t="s">
        <v>20</v>
      </c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25"/>
      <c r="AQ6" s="23"/>
      <c r="BE6" s="182"/>
      <c r="BS6" s="18" t="s">
        <v>9</v>
      </c>
    </row>
    <row r="7" spans="2:71" ht="14.45" customHeight="1">
      <c r="B7" s="22"/>
      <c r="C7" s="25"/>
      <c r="D7" s="29" t="s">
        <v>21</v>
      </c>
      <c r="E7" s="25"/>
      <c r="F7" s="25"/>
      <c r="G7" s="25"/>
      <c r="H7" s="25"/>
      <c r="I7" s="25"/>
      <c r="J7" s="25"/>
      <c r="K7" s="27" t="s">
        <v>22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9" t="s">
        <v>23</v>
      </c>
      <c r="AL7" s="25"/>
      <c r="AM7" s="25"/>
      <c r="AN7" s="27" t="s">
        <v>22</v>
      </c>
      <c r="AO7" s="25"/>
      <c r="AP7" s="25"/>
      <c r="AQ7" s="23"/>
      <c r="BE7" s="182"/>
      <c r="BS7" s="18" t="s">
        <v>9</v>
      </c>
    </row>
    <row r="8" spans="2:71" ht="14.45" customHeight="1">
      <c r="B8" s="22"/>
      <c r="C8" s="25"/>
      <c r="D8" s="29" t="s">
        <v>24</v>
      </c>
      <c r="E8" s="25"/>
      <c r="F8" s="25"/>
      <c r="G8" s="25"/>
      <c r="H8" s="25"/>
      <c r="I8" s="25"/>
      <c r="J8" s="25"/>
      <c r="K8" s="27" t="s">
        <v>25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9" t="s">
        <v>26</v>
      </c>
      <c r="AL8" s="25"/>
      <c r="AM8" s="25"/>
      <c r="AN8" s="30" t="s">
        <v>27</v>
      </c>
      <c r="AO8" s="25"/>
      <c r="AP8" s="25"/>
      <c r="AQ8" s="23"/>
      <c r="BE8" s="182"/>
      <c r="BS8" s="18" t="s">
        <v>9</v>
      </c>
    </row>
    <row r="9" spans="2:71" ht="14.45" customHeight="1">
      <c r="B9" s="22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3"/>
      <c r="BE9" s="182"/>
      <c r="BS9" s="18" t="s">
        <v>9</v>
      </c>
    </row>
    <row r="10" spans="2:71" ht="14.45" customHeight="1">
      <c r="B10" s="22"/>
      <c r="C10" s="25"/>
      <c r="D10" s="29" t="s">
        <v>28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9" t="s">
        <v>29</v>
      </c>
      <c r="AL10" s="25"/>
      <c r="AM10" s="25"/>
      <c r="AN10" s="27" t="s">
        <v>22</v>
      </c>
      <c r="AO10" s="25"/>
      <c r="AP10" s="25"/>
      <c r="AQ10" s="23"/>
      <c r="BE10" s="182"/>
      <c r="BS10" s="18" t="s">
        <v>9</v>
      </c>
    </row>
    <row r="11" spans="2:71" ht="18.4" customHeight="1">
      <c r="B11" s="22"/>
      <c r="C11" s="25"/>
      <c r="D11" s="25"/>
      <c r="E11" s="27" t="s">
        <v>25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9" t="s">
        <v>30</v>
      </c>
      <c r="AL11" s="25"/>
      <c r="AM11" s="25"/>
      <c r="AN11" s="27" t="s">
        <v>22</v>
      </c>
      <c r="AO11" s="25"/>
      <c r="AP11" s="25"/>
      <c r="AQ11" s="23"/>
      <c r="BE11" s="182"/>
      <c r="BS11" s="18" t="s">
        <v>9</v>
      </c>
    </row>
    <row r="12" spans="2:71" ht="6.95" customHeight="1">
      <c r="B12" s="22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3"/>
      <c r="BE12" s="182"/>
      <c r="BS12" s="18" t="s">
        <v>9</v>
      </c>
    </row>
    <row r="13" spans="2:71" ht="14.45" customHeight="1">
      <c r="B13" s="22"/>
      <c r="C13" s="25"/>
      <c r="D13" s="29" t="s">
        <v>31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9" t="s">
        <v>29</v>
      </c>
      <c r="AL13" s="25"/>
      <c r="AM13" s="25"/>
      <c r="AN13" s="31" t="s">
        <v>32</v>
      </c>
      <c r="AO13" s="25"/>
      <c r="AP13" s="25"/>
      <c r="AQ13" s="23"/>
      <c r="BE13" s="182"/>
      <c r="BS13" s="18" t="s">
        <v>9</v>
      </c>
    </row>
    <row r="14" spans="2:71" ht="13.5">
      <c r="B14" s="22"/>
      <c r="C14" s="25"/>
      <c r="D14" s="25"/>
      <c r="E14" s="186" t="s">
        <v>32</v>
      </c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29" t="s">
        <v>30</v>
      </c>
      <c r="AL14" s="25"/>
      <c r="AM14" s="25"/>
      <c r="AN14" s="31" t="s">
        <v>32</v>
      </c>
      <c r="AO14" s="25"/>
      <c r="AP14" s="25"/>
      <c r="AQ14" s="23"/>
      <c r="BE14" s="182"/>
      <c r="BS14" s="18" t="s">
        <v>9</v>
      </c>
    </row>
    <row r="15" spans="2:71" ht="6.95" customHeight="1">
      <c r="B15" s="22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3"/>
      <c r="BE15" s="182"/>
      <c r="BS15" s="18" t="s">
        <v>6</v>
      </c>
    </row>
    <row r="16" spans="2:71" ht="14.45" customHeight="1">
      <c r="B16" s="22"/>
      <c r="C16" s="25"/>
      <c r="D16" s="29" t="s">
        <v>33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9" t="s">
        <v>29</v>
      </c>
      <c r="AL16" s="25"/>
      <c r="AM16" s="25"/>
      <c r="AN16" s="27" t="s">
        <v>22</v>
      </c>
      <c r="AO16" s="25"/>
      <c r="AP16" s="25"/>
      <c r="AQ16" s="23"/>
      <c r="BE16" s="182"/>
      <c r="BS16" s="18" t="s">
        <v>6</v>
      </c>
    </row>
    <row r="17" spans="2:71" ht="18.4" customHeight="1">
      <c r="B17" s="22"/>
      <c r="C17" s="25"/>
      <c r="D17" s="25"/>
      <c r="E17" s="27" t="s">
        <v>25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9" t="s">
        <v>30</v>
      </c>
      <c r="AL17" s="25"/>
      <c r="AM17" s="25"/>
      <c r="AN17" s="27" t="s">
        <v>22</v>
      </c>
      <c r="AO17" s="25"/>
      <c r="AP17" s="25"/>
      <c r="AQ17" s="23"/>
      <c r="BE17" s="182"/>
      <c r="BS17" s="18" t="s">
        <v>34</v>
      </c>
    </row>
    <row r="18" spans="2:71" ht="6.95" customHeight="1">
      <c r="B18" s="22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3"/>
      <c r="BE18" s="182"/>
      <c r="BS18" s="18" t="s">
        <v>9</v>
      </c>
    </row>
    <row r="19" spans="2:71" ht="14.45" customHeight="1">
      <c r="B19" s="22"/>
      <c r="C19" s="25"/>
      <c r="D19" s="29" t="s">
        <v>35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9" t="s">
        <v>29</v>
      </c>
      <c r="AL19" s="25"/>
      <c r="AM19" s="25"/>
      <c r="AN19" s="27" t="s">
        <v>22</v>
      </c>
      <c r="AO19" s="25"/>
      <c r="AP19" s="25"/>
      <c r="AQ19" s="23"/>
      <c r="BE19" s="182"/>
      <c r="BS19" s="18" t="s">
        <v>9</v>
      </c>
    </row>
    <row r="20" spans="2:57" ht="18.4" customHeight="1">
      <c r="B20" s="22"/>
      <c r="C20" s="25"/>
      <c r="D20" s="25"/>
      <c r="E20" s="27" t="s">
        <v>25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9" t="s">
        <v>30</v>
      </c>
      <c r="AL20" s="25"/>
      <c r="AM20" s="25"/>
      <c r="AN20" s="27" t="s">
        <v>22</v>
      </c>
      <c r="AO20" s="25"/>
      <c r="AP20" s="25"/>
      <c r="AQ20" s="23"/>
      <c r="BE20" s="182"/>
    </row>
    <row r="21" spans="2:57" ht="6.95" customHeight="1">
      <c r="B21" s="22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3"/>
      <c r="BE21" s="182"/>
    </row>
    <row r="22" spans="2:57" ht="13.5">
      <c r="B22" s="22"/>
      <c r="C22" s="25"/>
      <c r="D22" s="29" t="s">
        <v>36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3"/>
      <c r="BE22" s="182"/>
    </row>
    <row r="23" spans="2:57" ht="16.5" customHeight="1">
      <c r="B23" s="22"/>
      <c r="C23" s="25"/>
      <c r="D23" s="25"/>
      <c r="E23" s="188" t="s">
        <v>22</v>
      </c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  <c r="AL23" s="188"/>
      <c r="AM23" s="188"/>
      <c r="AN23" s="188"/>
      <c r="AO23" s="25"/>
      <c r="AP23" s="25"/>
      <c r="AQ23" s="23"/>
      <c r="BE23" s="182"/>
    </row>
    <row r="24" spans="2:57" ht="6.95" customHeight="1">
      <c r="B24" s="22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3"/>
      <c r="BE24" s="182"/>
    </row>
    <row r="25" spans="2:57" ht="6.95" customHeight="1">
      <c r="B25" s="22"/>
      <c r="C25" s="25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5"/>
      <c r="AQ25" s="23"/>
      <c r="BE25" s="182"/>
    </row>
    <row r="26" spans="2:57" ht="14.45" customHeight="1">
      <c r="B26" s="22"/>
      <c r="C26" s="25"/>
      <c r="D26" s="33" t="s">
        <v>37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189">
        <f>ROUND(AG87,2)</f>
        <v>0</v>
      </c>
      <c r="AL26" s="184"/>
      <c r="AM26" s="184"/>
      <c r="AN26" s="184"/>
      <c r="AO26" s="184"/>
      <c r="AP26" s="25"/>
      <c r="AQ26" s="23"/>
      <c r="BE26" s="182"/>
    </row>
    <row r="27" spans="2:57" ht="14.45" customHeight="1">
      <c r="B27" s="22"/>
      <c r="C27" s="25"/>
      <c r="D27" s="33" t="s">
        <v>38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189">
        <f>ROUND(AG99,2)</f>
        <v>0</v>
      </c>
      <c r="AL27" s="189"/>
      <c r="AM27" s="189"/>
      <c r="AN27" s="189"/>
      <c r="AO27" s="189"/>
      <c r="AP27" s="25"/>
      <c r="AQ27" s="23"/>
      <c r="BE27" s="182"/>
    </row>
    <row r="28" spans="2:57" s="1" customFormat="1" ht="6.95" customHeight="1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6"/>
      <c r="BE28" s="182"/>
    </row>
    <row r="29" spans="2:57" s="1" customFormat="1" ht="25.9" customHeight="1">
      <c r="B29" s="34"/>
      <c r="C29" s="35"/>
      <c r="D29" s="37" t="s">
        <v>39</v>
      </c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190">
        <f>ROUND(AK26+AK27,2)</f>
        <v>0</v>
      </c>
      <c r="AL29" s="191"/>
      <c r="AM29" s="191"/>
      <c r="AN29" s="191"/>
      <c r="AO29" s="191"/>
      <c r="AP29" s="35"/>
      <c r="AQ29" s="36"/>
      <c r="BE29" s="182"/>
    </row>
    <row r="30" spans="2:57" s="1" customFormat="1" ht="6.95" customHeight="1"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6"/>
      <c r="BE30" s="182"/>
    </row>
    <row r="31" spans="2:57" s="2" customFormat="1" ht="14.45" customHeight="1">
      <c r="B31" s="39"/>
      <c r="C31" s="40"/>
      <c r="D31" s="41" t="s">
        <v>40</v>
      </c>
      <c r="E31" s="40"/>
      <c r="F31" s="41" t="s">
        <v>41</v>
      </c>
      <c r="G31" s="40"/>
      <c r="H31" s="40"/>
      <c r="I31" s="40"/>
      <c r="J31" s="40"/>
      <c r="K31" s="40"/>
      <c r="L31" s="192">
        <v>0.21</v>
      </c>
      <c r="M31" s="193"/>
      <c r="N31" s="193"/>
      <c r="O31" s="193"/>
      <c r="P31" s="40"/>
      <c r="Q31" s="40"/>
      <c r="R31" s="40"/>
      <c r="S31" s="40"/>
      <c r="T31" s="43" t="s">
        <v>42</v>
      </c>
      <c r="U31" s="40"/>
      <c r="V31" s="40"/>
      <c r="W31" s="194">
        <f>ROUND(AZ87+SUM(CD100:CD104),2)</f>
        <v>0</v>
      </c>
      <c r="X31" s="193"/>
      <c r="Y31" s="193"/>
      <c r="Z31" s="193"/>
      <c r="AA31" s="193"/>
      <c r="AB31" s="193"/>
      <c r="AC31" s="193"/>
      <c r="AD31" s="193"/>
      <c r="AE31" s="193"/>
      <c r="AF31" s="40"/>
      <c r="AG31" s="40"/>
      <c r="AH31" s="40"/>
      <c r="AI31" s="40"/>
      <c r="AJ31" s="40"/>
      <c r="AK31" s="194">
        <f>ROUND(AV87+SUM(BY100:BY104),2)</f>
        <v>0</v>
      </c>
      <c r="AL31" s="193"/>
      <c r="AM31" s="193"/>
      <c r="AN31" s="193"/>
      <c r="AO31" s="193"/>
      <c r="AP31" s="40"/>
      <c r="AQ31" s="44"/>
      <c r="BE31" s="182"/>
    </row>
    <row r="32" spans="2:57" s="2" customFormat="1" ht="14.45" customHeight="1">
      <c r="B32" s="39"/>
      <c r="C32" s="40"/>
      <c r="D32" s="40"/>
      <c r="E32" s="40"/>
      <c r="F32" s="41" t="s">
        <v>43</v>
      </c>
      <c r="G32" s="40"/>
      <c r="H32" s="40"/>
      <c r="I32" s="40"/>
      <c r="J32" s="40"/>
      <c r="K32" s="40"/>
      <c r="L32" s="192">
        <v>0.15</v>
      </c>
      <c r="M32" s="193"/>
      <c r="N32" s="193"/>
      <c r="O32" s="193"/>
      <c r="P32" s="40"/>
      <c r="Q32" s="40"/>
      <c r="R32" s="40"/>
      <c r="S32" s="40"/>
      <c r="T32" s="43" t="s">
        <v>42</v>
      </c>
      <c r="U32" s="40"/>
      <c r="V32" s="40"/>
      <c r="W32" s="194">
        <f>ROUND(BA87+SUM(CE100:CE104),2)</f>
        <v>0</v>
      </c>
      <c r="X32" s="193"/>
      <c r="Y32" s="193"/>
      <c r="Z32" s="193"/>
      <c r="AA32" s="193"/>
      <c r="AB32" s="193"/>
      <c r="AC32" s="193"/>
      <c r="AD32" s="193"/>
      <c r="AE32" s="193"/>
      <c r="AF32" s="40"/>
      <c r="AG32" s="40"/>
      <c r="AH32" s="40"/>
      <c r="AI32" s="40"/>
      <c r="AJ32" s="40"/>
      <c r="AK32" s="194">
        <f>ROUND(AW87+SUM(BZ100:BZ104),2)</f>
        <v>0</v>
      </c>
      <c r="AL32" s="193"/>
      <c r="AM32" s="193"/>
      <c r="AN32" s="193"/>
      <c r="AO32" s="193"/>
      <c r="AP32" s="40"/>
      <c r="AQ32" s="44"/>
      <c r="BE32" s="182"/>
    </row>
    <row r="33" spans="2:57" s="2" customFormat="1" ht="14.45" customHeight="1" hidden="1">
      <c r="B33" s="39"/>
      <c r="C33" s="40"/>
      <c r="D33" s="40"/>
      <c r="E33" s="40"/>
      <c r="F33" s="41" t="s">
        <v>44</v>
      </c>
      <c r="G33" s="40"/>
      <c r="H33" s="40"/>
      <c r="I33" s="40"/>
      <c r="J33" s="40"/>
      <c r="K33" s="40"/>
      <c r="L33" s="192">
        <v>0.21</v>
      </c>
      <c r="M33" s="193"/>
      <c r="N33" s="193"/>
      <c r="O33" s="193"/>
      <c r="P33" s="40"/>
      <c r="Q33" s="40"/>
      <c r="R33" s="40"/>
      <c r="S33" s="40"/>
      <c r="T33" s="43" t="s">
        <v>42</v>
      </c>
      <c r="U33" s="40"/>
      <c r="V33" s="40"/>
      <c r="W33" s="194">
        <f>ROUND(BB87+SUM(CF100:CF104),2)</f>
        <v>0</v>
      </c>
      <c r="X33" s="193"/>
      <c r="Y33" s="193"/>
      <c r="Z33" s="193"/>
      <c r="AA33" s="193"/>
      <c r="AB33" s="193"/>
      <c r="AC33" s="193"/>
      <c r="AD33" s="193"/>
      <c r="AE33" s="193"/>
      <c r="AF33" s="40"/>
      <c r="AG33" s="40"/>
      <c r="AH33" s="40"/>
      <c r="AI33" s="40"/>
      <c r="AJ33" s="40"/>
      <c r="AK33" s="194">
        <v>0</v>
      </c>
      <c r="AL33" s="193"/>
      <c r="AM33" s="193"/>
      <c r="AN33" s="193"/>
      <c r="AO33" s="193"/>
      <c r="AP33" s="40"/>
      <c r="AQ33" s="44"/>
      <c r="BE33" s="182"/>
    </row>
    <row r="34" spans="2:57" s="2" customFormat="1" ht="14.45" customHeight="1" hidden="1">
      <c r="B34" s="39"/>
      <c r="C34" s="40"/>
      <c r="D34" s="40"/>
      <c r="E34" s="40"/>
      <c r="F34" s="41" t="s">
        <v>45</v>
      </c>
      <c r="G34" s="40"/>
      <c r="H34" s="40"/>
      <c r="I34" s="40"/>
      <c r="J34" s="40"/>
      <c r="K34" s="40"/>
      <c r="L34" s="192">
        <v>0.15</v>
      </c>
      <c r="M34" s="193"/>
      <c r="N34" s="193"/>
      <c r="O34" s="193"/>
      <c r="P34" s="40"/>
      <c r="Q34" s="40"/>
      <c r="R34" s="40"/>
      <c r="S34" s="40"/>
      <c r="T34" s="43" t="s">
        <v>42</v>
      </c>
      <c r="U34" s="40"/>
      <c r="V34" s="40"/>
      <c r="W34" s="194">
        <f>ROUND(BC87+SUM(CG100:CG104),2)</f>
        <v>0</v>
      </c>
      <c r="X34" s="193"/>
      <c r="Y34" s="193"/>
      <c r="Z34" s="193"/>
      <c r="AA34" s="193"/>
      <c r="AB34" s="193"/>
      <c r="AC34" s="193"/>
      <c r="AD34" s="193"/>
      <c r="AE34" s="193"/>
      <c r="AF34" s="40"/>
      <c r="AG34" s="40"/>
      <c r="AH34" s="40"/>
      <c r="AI34" s="40"/>
      <c r="AJ34" s="40"/>
      <c r="AK34" s="194">
        <v>0</v>
      </c>
      <c r="AL34" s="193"/>
      <c r="AM34" s="193"/>
      <c r="AN34" s="193"/>
      <c r="AO34" s="193"/>
      <c r="AP34" s="40"/>
      <c r="AQ34" s="44"/>
      <c r="BE34" s="182"/>
    </row>
    <row r="35" spans="2:43" s="2" customFormat="1" ht="14.45" customHeight="1" hidden="1">
      <c r="B35" s="39"/>
      <c r="C35" s="40"/>
      <c r="D35" s="40"/>
      <c r="E35" s="40"/>
      <c r="F35" s="41" t="s">
        <v>46</v>
      </c>
      <c r="G35" s="40"/>
      <c r="H35" s="40"/>
      <c r="I35" s="40"/>
      <c r="J35" s="40"/>
      <c r="K35" s="40"/>
      <c r="L35" s="192">
        <v>0</v>
      </c>
      <c r="M35" s="193"/>
      <c r="N35" s="193"/>
      <c r="O35" s="193"/>
      <c r="P35" s="40"/>
      <c r="Q35" s="40"/>
      <c r="R35" s="40"/>
      <c r="S35" s="40"/>
      <c r="T35" s="43" t="s">
        <v>42</v>
      </c>
      <c r="U35" s="40"/>
      <c r="V35" s="40"/>
      <c r="W35" s="194">
        <f>ROUND(BD87+SUM(CH100:CH104),2)</f>
        <v>0</v>
      </c>
      <c r="X35" s="193"/>
      <c r="Y35" s="193"/>
      <c r="Z35" s="193"/>
      <c r="AA35" s="193"/>
      <c r="AB35" s="193"/>
      <c r="AC35" s="193"/>
      <c r="AD35" s="193"/>
      <c r="AE35" s="193"/>
      <c r="AF35" s="40"/>
      <c r="AG35" s="40"/>
      <c r="AH35" s="40"/>
      <c r="AI35" s="40"/>
      <c r="AJ35" s="40"/>
      <c r="AK35" s="194">
        <v>0</v>
      </c>
      <c r="AL35" s="193"/>
      <c r="AM35" s="193"/>
      <c r="AN35" s="193"/>
      <c r="AO35" s="193"/>
      <c r="AP35" s="40"/>
      <c r="AQ35" s="44"/>
    </row>
    <row r="36" spans="2:43" s="1" customFormat="1" ht="6.95" customHeigh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6"/>
    </row>
    <row r="37" spans="2:43" s="1" customFormat="1" ht="25.9" customHeight="1">
      <c r="B37" s="34"/>
      <c r="C37" s="45"/>
      <c r="D37" s="46" t="s">
        <v>47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8" t="s">
        <v>48</v>
      </c>
      <c r="U37" s="47"/>
      <c r="V37" s="47"/>
      <c r="W37" s="47"/>
      <c r="X37" s="195" t="s">
        <v>49</v>
      </c>
      <c r="Y37" s="196"/>
      <c r="Z37" s="196"/>
      <c r="AA37" s="196"/>
      <c r="AB37" s="196"/>
      <c r="AC37" s="47"/>
      <c r="AD37" s="47"/>
      <c r="AE37" s="47"/>
      <c r="AF37" s="47"/>
      <c r="AG37" s="47"/>
      <c r="AH37" s="47"/>
      <c r="AI37" s="47"/>
      <c r="AJ37" s="47"/>
      <c r="AK37" s="197">
        <f>SUM(AK29:AK35)</f>
        <v>0</v>
      </c>
      <c r="AL37" s="196"/>
      <c r="AM37" s="196"/>
      <c r="AN37" s="196"/>
      <c r="AO37" s="198"/>
      <c r="AP37" s="45"/>
      <c r="AQ37" s="36"/>
    </row>
    <row r="38" spans="2:43" s="1" customFormat="1" ht="14.45" customHeight="1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6"/>
    </row>
    <row r="39" spans="2:43" ht="13.5">
      <c r="B39" s="22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3"/>
    </row>
    <row r="40" spans="2:43" ht="13.5">
      <c r="B40" s="22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3"/>
    </row>
    <row r="41" spans="2:43" ht="13.5">
      <c r="B41" s="22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3"/>
    </row>
    <row r="42" spans="2:43" ht="13.5">
      <c r="B42" s="2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3"/>
    </row>
    <row r="43" spans="2:43" ht="13.5"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3"/>
    </row>
    <row r="44" spans="2:43" ht="13.5"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3"/>
    </row>
    <row r="45" spans="2:43" ht="13.5">
      <c r="B45" s="2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3"/>
    </row>
    <row r="46" spans="2:43" ht="13.5">
      <c r="B46" s="2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3"/>
    </row>
    <row r="47" spans="2:43" ht="13.5">
      <c r="B47" s="2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3"/>
    </row>
    <row r="48" spans="2:43" ht="13.5">
      <c r="B48" s="2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3"/>
    </row>
    <row r="49" spans="2:43" s="1" customFormat="1" ht="13.5">
      <c r="B49" s="34"/>
      <c r="C49" s="35"/>
      <c r="D49" s="49" t="s">
        <v>50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1"/>
      <c r="AA49" s="35"/>
      <c r="AB49" s="35"/>
      <c r="AC49" s="49" t="s">
        <v>51</v>
      </c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1"/>
      <c r="AP49" s="35"/>
      <c r="AQ49" s="36"/>
    </row>
    <row r="50" spans="2:43" ht="13.5">
      <c r="B50" s="22"/>
      <c r="C50" s="25"/>
      <c r="D50" s="52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53"/>
      <c r="AA50" s="25"/>
      <c r="AB50" s="25"/>
      <c r="AC50" s="52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53"/>
      <c r="AP50" s="25"/>
      <c r="AQ50" s="23"/>
    </row>
    <row r="51" spans="2:43" ht="13.5">
      <c r="B51" s="22"/>
      <c r="C51" s="25"/>
      <c r="D51" s="52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53"/>
      <c r="AA51" s="25"/>
      <c r="AB51" s="25"/>
      <c r="AC51" s="52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53"/>
      <c r="AP51" s="25"/>
      <c r="AQ51" s="23"/>
    </row>
    <row r="52" spans="2:43" ht="13.5">
      <c r="B52" s="22"/>
      <c r="C52" s="25"/>
      <c r="D52" s="52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53"/>
      <c r="AA52" s="25"/>
      <c r="AB52" s="25"/>
      <c r="AC52" s="52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53"/>
      <c r="AP52" s="25"/>
      <c r="AQ52" s="23"/>
    </row>
    <row r="53" spans="2:43" ht="13.5">
      <c r="B53" s="22"/>
      <c r="C53" s="25"/>
      <c r="D53" s="52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53"/>
      <c r="AA53" s="25"/>
      <c r="AB53" s="25"/>
      <c r="AC53" s="52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53"/>
      <c r="AP53" s="25"/>
      <c r="AQ53" s="23"/>
    </row>
    <row r="54" spans="2:43" ht="13.5">
      <c r="B54" s="22"/>
      <c r="C54" s="25"/>
      <c r="D54" s="52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53"/>
      <c r="AA54" s="25"/>
      <c r="AB54" s="25"/>
      <c r="AC54" s="52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53"/>
      <c r="AP54" s="25"/>
      <c r="AQ54" s="23"/>
    </row>
    <row r="55" spans="2:43" ht="13.5">
      <c r="B55" s="22"/>
      <c r="C55" s="25"/>
      <c r="D55" s="52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53"/>
      <c r="AA55" s="25"/>
      <c r="AB55" s="25"/>
      <c r="AC55" s="52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53"/>
      <c r="AP55" s="25"/>
      <c r="AQ55" s="23"/>
    </row>
    <row r="56" spans="2:43" ht="13.5">
      <c r="B56" s="22"/>
      <c r="C56" s="25"/>
      <c r="D56" s="52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53"/>
      <c r="AA56" s="25"/>
      <c r="AB56" s="25"/>
      <c r="AC56" s="52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53"/>
      <c r="AP56" s="25"/>
      <c r="AQ56" s="23"/>
    </row>
    <row r="57" spans="2:43" ht="13.5">
      <c r="B57" s="22"/>
      <c r="C57" s="25"/>
      <c r="D57" s="52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53"/>
      <c r="AA57" s="25"/>
      <c r="AB57" s="25"/>
      <c r="AC57" s="52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53"/>
      <c r="AP57" s="25"/>
      <c r="AQ57" s="23"/>
    </row>
    <row r="58" spans="2:43" s="1" customFormat="1" ht="13.5">
      <c r="B58" s="34"/>
      <c r="C58" s="35"/>
      <c r="D58" s="54" t="s">
        <v>52</v>
      </c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6" t="s">
        <v>53</v>
      </c>
      <c r="S58" s="55"/>
      <c r="T58" s="55"/>
      <c r="U58" s="55"/>
      <c r="V58" s="55"/>
      <c r="W58" s="55"/>
      <c r="X58" s="55"/>
      <c r="Y58" s="55"/>
      <c r="Z58" s="57"/>
      <c r="AA58" s="35"/>
      <c r="AB58" s="35"/>
      <c r="AC58" s="54" t="s">
        <v>52</v>
      </c>
      <c r="AD58" s="55"/>
      <c r="AE58" s="55"/>
      <c r="AF58" s="55"/>
      <c r="AG58" s="55"/>
      <c r="AH58" s="55"/>
      <c r="AI58" s="55"/>
      <c r="AJ58" s="55"/>
      <c r="AK58" s="55"/>
      <c r="AL58" s="55"/>
      <c r="AM58" s="56" t="s">
        <v>53</v>
      </c>
      <c r="AN58" s="55"/>
      <c r="AO58" s="57"/>
      <c r="AP58" s="35"/>
      <c r="AQ58" s="36"/>
    </row>
    <row r="59" spans="2:43" ht="13.5">
      <c r="B59" s="22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3"/>
    </row>
    <row r="60" spans="2:43" s="1" customFormat="1" ht="13.5">
      <c r="B60" s="34"/>
      <c r="C60" s="35"/>
      <c r="D60" s="49" t="s">
        <v>54</v>
      </c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1"/>
      <c r="AA60" s="35"/>
      <c r="AB60" s="35"/>
      <c r="AC60" s="49" t="s">
        <v>55</v>
      </c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1"/>
      <c r="AP60" s="35"/>
      <c r="AQ60" s="36"/>
    </row>
    <row r="61" spans="2:43" ht="13.5">
      <c r="B61" s="22"/>
      <c r="C61" s="25"/>
      <c r="D61" s="52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53"/>
      <c r="AA61" s="25"/>
      <c r="AB61" s="25"/>
      <c r="AC61" s="52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53"/>
      <c r="AP61" s="25"/>
      <c r="AQ61" s="23"/>
    </row>
    <row r="62" spans="2:43" ht="13.5">
      <c r="B62" s="22"/>
      <c r="C62" s="25"/>
      <c r="D62" s="52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53"/>
      <c r="AA62" s="25"/>
      <c r="AB62" s="25"/>
      <c r="AC62" s="52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53"/>
      <c r="AP62" s="25"/>
      <c r="AQ62" s="23"/>
    </row>
    <row r="63" spans="2:43" ht="13.5">
      <c r="B63" s="22"/>
      <c r="C63" s="25"/>
      <c r="D63" s="52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53"/>
      <c r="AA63" s="25"/>
      <c r="AB63" s="25"/>
      <c r="AC63" s="52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53"/>
      <c r="AP63" s="25"/>
      <c r="AQ63" s="23"/>
    </row>
    <row r="64" spans="2:43" ht="13.5">
      <c r="B64" s="22"/>
      <c r="C64" s="25"/>
      <c r="D64" s="52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53"/>
      <c r="AA64" s="25"/>
      <c r="AB64" s="25"/>
      <c r="AC64" s="52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53"/>
      <c r="AP64" s="25"/>
      <c r="AQ64" s="23"/>
    </row>
    <row r="65" spans="2:43" ht="13.5">
      <c r="B65" s="22"/>
      <c r="C65" s="25"/>
      <c r="D65" s="52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53"/>
      <c r="AA65" s="25"/>
      <c r="AB65" s="25"/>
      <c r="AC65" s="52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53"/>
      <c r="AP65" s="25"/>
      <c r="AQ65" s="23"/>
    </row>
    <row r="66" spans="2:43" ht="13.5">
      <c r="B66" s="22"/>
      <c r="C66" s="25"/>
      <c r="D66" s="52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53"/>
      <c r="AA66" s="25"/>
      <c r="AB66" s="25"/>
      <c r="AC66" s="52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53"/>
      <c r="AP66" s="25"/>
      <c r="AQ66" s="23"/>
    </row>
    <row r="67" spans="2:43" ht="13.5">
      <c r="B67" s="22"/>
      <c r="C67" s="25"/>
      <c r="D67" s="52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53"/>
      <c r="AA67" s="25"/>
      <c r="AB67" s="25"/>
      <c r="AC67" s="52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53"/>
      <c r="AP67" s="25"/>
      <c r="AQ67" s="23"/>
    </row>
    <row r="68" spans="2:43" ht="13.5">
      <c r="B68" s="22"/>
      <c r="C68" s="25"/>
      <c r="D68" s="52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53"/>
      <c r="AA68" s="25"/>
      <c r="AB68" s="25"/>
      <c r="AC68" s="52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53"/>
      <c r="AP68" s="25"/>
      <c r="AQ68" s="23"/>
    </row>
    <row r="69" spans="2:43" s="1" customFormat="1" ht="13.5">
      <c r="B69" s="34"/>
      <c r="C69" s="35"/>
      <c r="D69" s="54" t="s">
        <v>52</v>
      </c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6" t="s">
        <v>53</v>
      </c>
      <c r="S69" s="55"/>
      <c r="T69" s="55"/>
      <c r="U69" s="55"/>
      <c r="V69" s="55"/>
      <c r="W69" s="55"/>
      <c r="X69" s="55"/>
      <c r="Y69" s="55"/>
      <c r="Z69" s="57"/>
      <c r="AA69" s="35"/>
      <c r="AB69" s="35"/>
      <c r="AC69" s="54" t="s">
        <v>52</v>
      </c>
      <c r="AD69" s="55"/>
      <c r="AE69" s="55"/>
      <c r="AF69" s="55"/>
      <c r="AG69" s="55"/>
      <c r="AH69" s="55"/>
      <c r="AI69" s="55"/>
      <c r="AJ69" s="55"/>
      <c r="AK69" s="55"/>
      <c r="AL69" s="55"/>
      <c r="AM69" s="56" t="s">
        <v>53</v>
      </c>
      <c r="AN69" s="55"/>
      <c r="AO69" s="57"/>
      <c r="AP69" s="35"/>
      <c r="AQ69" s="36"/>
    </row>
    <row r="70" spans="2:43" s="1" customFormat="1" ht="6.95" customHeight="1">
      <c r="B70" s="34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6"/>
    </row>
    <row r="71" spans="2:43" s="1" customFormat="1" ht="6.9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60"/>
    </row>
    <row r="75" spans="2:43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3"/>
    </row>
    <row r="76" spans="2:43" s="1" customFormat="1" ht="36.95" customHeight="1">
      <c r="B76" s="34"/>
      <c r="C76" s="179" t="s">
        <v>56</v>
      </c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180"/>
      <c r="AA76" s="180"/>
      <c r="AB76" s="180"/>
      <c r="AC76" s="180"/>
      <c r="AD76" s="180"/>
      <c r="AE76" s="180"/>
      <c r="AF76" s="180"/>
      <c r="AG76" s="180"/>
      <c r="AH76" s="180"/>
      <c r="AI76" s="180"/>
      <c r="AJ76" s="180"/>
      <c r="AK76" s="180"/>
      <c r="AL76" s="180"/>
      <c r="AM76" s="180"/>
      <c r="AN76" s="180"/>
      <c r="AO76" s="180"/>
      <c r="AP76" s="180"/>
      <c r="AQ76" s="36"/>
    </row>
    <row r="77" spans="2:43" s="3" customFormat="1" ht="14.45" customHeight="1">
      <c r="B77" s="64"/>
      <c r="C77" s="29" t="s">
        <v>16</v>
      </c>
      <c r="D77" s="65"/>
      <c r="E77" s="65"/>
      <c r="F77" s="65"/>
      <c r="G77" s="65"/>
      <c r="H77" s="65"/>
      <c r="I77" s="65"/>
      <c r="J77" s="65"/>
      <c r="K77" s="65"/>
      <c r="L77" s="65" t="str">
        <f>K5</f>
        <v>IMPORT</v>
      </c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6"/>
    </row>
    <row r="78" spans="2:43" s="4" customFormat="1" ht="36.95" customHeight="1">
      <c r="B78" s="67"/>
      <c r="C78" s="68" t="s">
        <v>19</v>
      </c>
      <c r="D78" s="69"/>
      <c r="E78" s="69"/>
      <c r="F78" s="69"/>
      <c r="G78" s="69"/>
      <c r="H78" s="69"/>
      <c r="I78" s="69"/>
      <c r="J78" s="69"/>
      <c r="K78" s="69"/>
      <c r="L78" s="199" t="str">
        <f>K6</f>
        <v>D 1.01_VV_PZS_r0</v>
      </c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00"/>
      <c r="AF78" s="200"/>
      <c r="AG78" s="200"/>
      <c r="AH78" s="200"/>
      <c r="AI78" s="200"/>
      <c r="AJ78" s="200"/>
      <c r="AK78" s="200"/>
      <c r="AL78" s="200"/>
      <c r="AM78" s="200"/>
      <c r="AN78" s="200"/>
      <c r="AO78" s="200"/>
      <c r="AP78" s="69"/>
      <c r="AQ78" s="70"/>
    </row>
    <row r="79" spans="2:43" s="1" customFormat="1" ht="6.95" customHeight="1"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6"/>
    </row>
    <row r="80" spans="2:43" s="1" customFormat="1" ht="13.5">
      <c r="B80" s="34"/>
      <c r="C80" s="29" t="s">
        <v>24</v>
      </c>
      <c r="D80" s="35"/>
      <c r="E80" s="35"/>
      <c r="F80" s="35"/>
      <c r="G80" s="35"/>
      <c r="H80" s="35"/>
      <c r="I80" s="35"/>
      <c r="J80" s="35"/>
      <c r="K80" s="35"/>
      <c r="L80" s="71" t="str">
        <f>IF(K8="","",K8)</f>
        <v xml:space="preserve"> </v>
      </c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29" t="s">
        <v>26</v>
      </c>
      <c r="AJ80" s="35"/>
      <c r="AK80" s="35"/>
      <c r="AL80" s="35"/>
      <c r="AM80" s="72" t="str">
        <f>IF(AN8="","",AN8)</f>
        <v>3.7.2018</v>
      </c>
      <c r="AN80" s="35"/>
      <c r="AO80" s="35"/>
      <c r="AP80" s="35"/>
      <c r="AQ80" s="36"/>
    </row>
    <row r="81" spans="2:43" s="1" customFormat="1" ht="6.95" customHeight="1"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6"/>
    </row>
    <row r="82" spans="2:56" s="1" customFormat="1" ht="13.5">
      <c r="B82" s="34"/>
      <c r="C82" s="29" t="s">
        <v>28</v>
      </c>
      <c r="D82" s="35"/>
      <c r="E82" s="35"/>
      <c r="F82" s="35"/>
      <c r="G82" s="35"/>
      <c r="H82" s="35"/>
      <c r="I82" s="35"/>
      <c r="J82" s="35"/>
      <c r="K82" s="35"/>
      <c r="L82" s="65" t="str">
        <f>IF(E11="","",E11)</f>
        <v xml:space="preserve"> </v>
      </c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29" t="s">
        <v>33</v>
      </c>
      <c r="AJ82" s="35"/>
      <c r="AK82" s="35"/>
      <c r="AL82" s="35"/>
      <c r="AM82" s="201" t="str">
        <f>IF(E17="","",E17)</f>
        <v xml:space="preserve"> </v>
      </c>
      <c r="AN82" s="201"/>
      <c r="AO82" s="201"/>
      <c r="AP82" s="201"/>
      <c r="AQ82" s="36"/>
      <c r="AS82" s="202" t="s">
        <v>57</v>
      </c>
      <c r="AT82" s="203"/>
      <c r="AU82" s="73"/>
      <c r="AV82" s="73"/>
      <c r="AW82" s="73"/>
      <c r="AX82" s="73"/>
      <c r="AY82" s="73"/>
      <c r="AZ82" s="73"/>
      <c r="BA82" s="73"/>
      <c r="BB82" s="73"/>
      <c r="BC82" s="73"/>
      <c r="BD82" s="74"/>
    </row>
    <row r="83" spans="2:56" s="1" customFormat="1" ht="13.5">
      <c r="B83" s="34"/>
      <c r="C83" s="29" t="s">
        <v>31</v>
      </c>
      <c r="D83" s="35"/>
      <c r="E83" s="35"/>
      <c r="F83" s="35"/>
      <c r="G83" s="35"/>
      <c r="H83" s="35"/>
      <c r="I83" s="35"/>
      <c r="J83" s="35"/>
      <c r="K83" s="35"/>
      <c r="L83" s="65" t="str">
        <f>IF(E14="Vyplň údaj","",E14)</f>
        <v/>
      </c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29" t="s">
        <v>35</v>
      </c>
      <c r="AJ83" s="35"/>
      <c r="AK83" s="35"/>
      <c r="AL83" s="35"/>
      <c r="AM83" s="201" t="str">
        <f>IF(E20="","",E20)</f>
        <v xml:space="preserve"> </v>
      </c>
      <c r="AN83" s="201"/>
      <c r="AO83" s="201"/>
      <c r="AP83" s="201"/>
      <c r="AQ83" s="36"/>
      <c r="AS83" s="204"/>
      <c r="AT83" s="205"/>
      <c r="AU83" s="75"/>
      <c r="AV83" s="75"/>
      <c r="AW83" s="75"/>
      <c r="AX83" s="75"/>
      <c r="AY83" s="75"/>
      <c r="AZ83" s="75"/>
      <c r="BA83" s="75"/>
      <c r="BB83" s="75"/>
      <c r="BC83" s="75"/>
      <c r="BD83" s="76"/>
    </row>
    <row r="84" spans="2:56" s="1" customFormat="1" ht="10.9" customHeight="1"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6"/>
      <c r="AS84" s="206"/>
      <c r="AT84" s="207"/>
      <c r="AU84" s="35"/>
      <c r="AV84" s="35"/>
      <c r="AW84" s="35"/>
      <c r="AX84" s="35"/>
      <c r="AY84" s="35"/>
      <c r="AZ84" s="35"/>
      <c r="BA84" s="35"/>
      <c r="BB84" s="35"/>
      <c r="BC84" s="35"/>
      <c r="BD84" s="77"/>
    </row>
    <row r="85" spans="2:56" s="1" customFormat="1" ht="29.25" customHeight="1">
      <c r="B85" s="34"/>
      <c r="C85" s="208" t="s">
        <v>58</v>
      </c>
      <c r="D85" s="209"/>
      <c r="E85" s="209"/>
      <c r="F85" s="209"/>
      <c r="G85" s="209"/>
      <c r="H85" s="78"/>
      <c r="I85" s="210" t="s">
        <v>59</v>
      </c>
      <c r="J85" s="209"/>
      <c r="K85" s="209"/>
      <c r="L85" s="209"/>
      <c r="M85" s="209"/>
      <c r="N85" s="209"/>
      <c r="O85" s="209"/>
      <c r="P85" s="209"/>
      <c r="Q85" s="209"/>
      <c r="R85" s="209"/>
      <c r="S85" s="209"/>
      <c r="T85" s="209"/>
      <c r="U85" s="209"/>
      <c r="V85" s="209"/>
      <c r="W85" s="209"/>
      <c r="X85" s="209"/>
      <c r="Y85" s="209"/>
      <c r="Z85" s="209"/>
      <c r="AA85" s="209"/>
      <c r="AB85" s="209"/>
      <c r="AC85" s="209"/>
      <c r="AD85" s="209"/>
      <c r="AE85" s="209"/>
      <c r="AF85" s="209"/>
      <c r="AG85" s="210" t="s">
        <v>60</v>
      </c>
      <c r="AH85" s="209"/>
      <c r="AI85" s="209"/>
      <c r="AJ85" s="209"/>
      <c r="AK85" s="209"/>
      <c r="AL85" s="209"/>
      <c r="AM85" s="209"/>
      <c r="AN85" s="210" t="s">
        <v>61</v>
      </c>
      <c r="AO85" s="209"/>
      <c r="AP85" s="211"/>
      <c r="AQ85" s="36"/>
      <c r="AS85" s="79" t="s">
        <v>62</v>
      </c>
      <c r="AT85" s="80" t="s">
        <v>63</v>
      </c>
      <c r="AU85" s="80" t="s">
        <v>64</v>
      </c>
      <c r="AV85" s="80" t="s">
        <v>65</v>
      </c>
      <c r="AW85" s="80" t="s">
        <v>66</v>
      </c>
      <c r="AX85" s="80" t="s">
        <v>67</v>
      </c>
      <c r="AY85" s="80" t="s">
        <v>68</v>
      </c>
      <c r="AZ85" s="80" t="s">
        <v>69</v>
      </c>
      <c r="BA85" s="80" t="s">
        <v>70</v>
      </c>
      <c r="BB85" s="80" t="s">
        <v>71</v>
      </c>
      <c r="BC85" s="80" t="s">
        <v>72</v>
      </c>
      <c r="BD85" s="81" t="s">
        <v>73</v>
      </c>
    </row>
    <row r="86" spans="2:56" s="1" customFormat="1" ht="10.9" customHeight="1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6"/>
      <c r="AS86" s="82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1"/>
    </row>
    <row r="87" spans="2:76" s="4" customFormat="1" ht="32.45" customHeight="1">
      <c r="B87" s="67"/>
      <c r="C87" s="83" t="s">
        <v>74</v>
      </c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219">
        <f>ROUND(SUM(AG88:AG97),2)</f>
        <v>0</v>
      </c>
      <c r="AH87" s="219"/>
      <c r="AI87" s="219"/>
      <c r="AJ87" s="219"/>
      <c r="AK87" s="219"/>
      <c r="AL87" s="219"/>
      <c r="AM87" s="219"/>
      <c r="AN87" s="220">
        <f aca="true" t="shared" si="0" ref="AN87:AN97">SUM(AG87,AT87)</f>
        <v>0</v>
      </c>
      <c r="AO87" s="220"/>
      <c r="AP87" s="220"/>
      <c r="AQ87" s="70"/>
      <c r="AS87" s="85">
        <f>ROUND(SUM(AS88:AS97),2)</f>
        <v>0</v>
      </c>
      <c r="AT87" s="86">
        <f aca="true" t="shared" si="1" ref="AT87:AT97">ROUND(SUM(AV87:AW87),2)</f>
        <v>0</v>
      </c>
      <c r="AU87" s="87">
        <f>ROUND(SUM(AU88:AU97),5)</f>
        <v>0</v>
      </c>
      <c r="AV87" s="86">
        <f>ROUND(AZ87*L31,2)</f>
        <v>0</v>
      </c>
      <c r="AW87" s="86">
        <f>ROUND(BA87*L32,2)</f>
        <v>0</v>
      </c>
      <c r="AX87" s="86">
        <f>ROUND(BB87*L31,2)</f>
        <v>0</v>
      </c>
      <c r="AY87" s="86">
        <f>ROUND(BC87*L32,2)</f>
        <v>0</v>
      </c>
      <c r="AZ87" s="86">
        <f>ROUND(SUM(AZ88:AZ97),2)</f>
        <v>0</v>
      </c>
      <c r="BA87" s="86">
        <f>ROUND(SUM(BA88:BA97),2)</f>
        <v>0</v>
      </c>
      <c r="BB87" s="86">
        <f>ROUND(SUM(BB88:BB97),2)</f>
        <v>0</v>
      </c>
      <c r="BC87" s="86">
        <f>ROUND(SUM(BC88:BC97),2)</f>
        <v>0</v>
      </c>
      <c r="BD87" s="88">
        <f>ROUND(SUM(BD88:BD97),2)</f>
        <v>0</v>
      </c>
      <c r="BS87" s="89" t="s">
        <v>75</v>
      </c>
      <c r="BT87" s="89" t="s">
        <v>76</v>
      </c>
      <c r="BU87" s="90" t="s">
        <v>77</v>
      </c>
      <c r="BV87" s="89" t="s">
        <v>17</v>
      </c>
      <c r="BW87" s="89" t="s">
        <v>78</v>
      </c>
      <c r="BX87" s="89" t="s">
        <v>79</v>
      </c>
    </row>
    <row r="88" spans="1:76" s="5" customFormat="1" ht="63" customHeight="1">
      <c r="A88" s="91" t="s">
        <v>80</v>
      </c>
      <c r="B88" s="92"/>
      <c r="C88" s="93"/>
      <c r="D88" s="214" t="s">
        <v>81</v>
      </c>
      <c r="E88" s="214"/>
      <c r="F88" s="214"/>
      <c r="G88" s="214"/>
      <c r="H88" s="214"/>
      <c r="I88" s="94"/>
      <c r="J88" s="214" t="s">
        <v>82</v>
      </c>
      <c r="K88" s="214"/>
      <c r="L88" s="214"/>
      <c r="M88" s="214"/>
      <c r="N88" s="214"/>
      <c r="O88" s="214"/>
      <c r="P88" s="214"/>
      <c r="Q88" s="214"/>
      <c r="R88" s="214"/>
      <c r="S88" s="214"/>
      <c r="T88" s="214"/>
      <c r="U88" s="214"/>
      <c r="V88" s="214"/>
      <c r="W88" s="214"/>
      <c r="X88" s="214"/>
      <c r="Y88" s="214"/>
      <c r="Z88" s="214"/>
      <c r="AA88" s="214"/>
      <c r="AB88" s="214"/>
      <c r="AC88" s="214"/>
      <c r="AD88" s="214"/>
      <c r="AE88" s="214"/>
      <c r="AF88" s="214"/>
      <c r="AG88" s="212">
        <f>'D 1.1.01.1,3 - ARCHI - D ...'!M30</f>
        <v>0</v>
      </c>
      <c r="AH88" s="213"/>
      <c r="AI88" s="213"/>
      <c r="AJ88" s="213"/>
      <c r="AK88" s="213"/>
      <c r="AL88" s="213"/>
      <c r="AM88" s="213"/>
      <c r="AN88" s="212">
        <f t="shared" si="0"/>
        <v>0</v>
      </c>
      <c r="AO88" s="213"/>
      <c r="AP88" s="213"/>
      <c r="AQ88" s="95"/>
      <c r="AS88" s="96">
        <f>'D 1.1.01.1,3 - ARCHI - D ...'!M28</f>
        <v>0</v>
      </c>
      <c r="AT88" s="97">
        <f t="shared" si="1"/>
        <v>0</v>
      </c>
      <c r="AU88" s="98">
        <f>'D 1.1.01.1,3 - ARCHI - D ...'!W143</f>
        <v>0</v>
      </c>
      <c r="AV88" s="97">
        <f>'D 1.1.01.1,3 - ARCHI - D ...'!M32</f>
        <v>0</v>
      </c>
      <c r="AW88" s="97">
        <f>'D 1.1.01.1,3 - ARCHI - D ...'!M33</f>
        <v>0</v>
      </c>
      <c r="AX88" s="97">
        <f>'D 1.1.01.1,3 - ARCHI - D ...'!M34</f>
        <v>0</v>
      </c>
      <c r="AY88" s="97">
        <f>'D 1.1.01.1,3 - ARCHI - D ...'!M35</f>
        <v>0</v>
      </c>
      <c r="AZ88" s="97">
        <f>'D 1.1.01.1,3 - ARCHI - D ...'!H32</f>
        <v>0</v>
      </c>
      <c r="BA88" s="97">
        <f>'D 1.1.01.1,3 - ARCHI - D ...'!H33</f>
        <v>0</v>
      </c>
      <c r="BB88" s="97">
        <f>'D 1.1.01.1,3 - ARCHI - D ...'!H34</f>
        <v>0</v>
      </c>
      <c r="BC88" s="97">
        <f>'D 1.1.01.1,3 - ARCHI - D ...'!H35</f>
        <v>0</v>
      </c>
      <c r="BD88" s="99">
        <f>'D 1.1.01.1,3 - ARCHI - D ...'!H36</f>
        <v>0</v>
      </c>
      <c r="BT88" s="100" t="s">
        <v>83</v>
      </c>
      <c r="BV88" s="100" t="s">
        <v>17</v>
      </c>
      <c r="BW88" s="100" t="s">
        <v>84</v>
      </c>
      <c r="BX88" s="100" t="s">
        <v>78</v>
      </c>
    </row>
    <row r="89" spans="1:76" s="5" customFormat="1" ht="78.75" customHeight="1">
      <c r="A89" s="91" t="s">
        <v>80</v>
      </c>
      <c r="B89" s="92"/>
      <c r="C89" s="93"/>
      <c r="D89" s="214" t="s">
        <v>85</v>
      </c>
      <c r="E89" s="214"/>
      <c r="F89" s="214"/>
      <c r="G89" s="214"/>
      <c r="H89" s="214"/>
      <c r="I89" s="94"/>
      <c r="J89" s="214" t="s">
        <v>86</v>
      </c>
      <c r="K89" s="214"/>
      <c r="L89" s="214"/>
      <c r="M89" s="214"/>
      <c r="N89" s="214"/>
      <c r="O89" s="214"/>
      <c r="P89" s="214"/>
      <c r="Q89" s="214"/>
      <c r="R89" s="214"/>
      <c r="S89" s="214"/>
      <c r="T89" s="214"/>
      <c r="U89" s="214"/>
      <c r="V89" s="214"/>
      <c r="W89" s="214"/>
      <c r="X89" s="214"/>
      <c r="Y89" s="214"/>
      <c r="Z89" s="214"/>
      <c r="AA89" s="214"/>
      <c r="AB89" s="214"/>
      <c r="AC89" s="214"/>
      <c r="AD89" s="214"/>
      <c r="AE89" s="214"/>
      <c r="AF89" s="214"/>
      <c r="AG89" s="212">
        <f>'D 1.01.4.1 - ZAŘÍZEN - D ...'!M30</f>
        <v>0</v>
      </c>
      <c r="AH89" s="213"/>
      <c r="AI89" s="213"/>
      <c r="AJ89" s="213"/>
      <c r="AK89" s="213"/>
      <c r="AL89" s="213"/>
      <c r="AM89" s="213"/>
      <c r="AN89" s="212">
        <f t="shared" si="0"/>
        <v>0</v>
      </c>
      <c r="AO89" s="213"/>
      <c r="AP89" s="213"/>
      <c r="AQ89" s="95"/>
      <c r="AS89" s="96">
        <f>'D 1.01.4.1 - ZAŘÍZEN - D ...'!M28</f>
        <v>0</v>
      </c>
      <c r="AT89" s="97">
        <f t="shared" si="1"/>
        <v>0</v>
      </c>
      <c r="AU89" s="98">
        <f>'D 1.01.4.1 - ZAŘÍZEN - D ...'!W117</f>
        <v>0</v>
      </c>
      <c r="AV89" s="97">
        <f>'D 1.01.4.1 - ZAŘÍZEN - D ...'!M32</f>
        <v>0</v>
      </c>
      <c r="AW89" s="97">
        <f>'D 1.01.4.1 - ZAŘÍZEN - D ...'!M33</f>
        <v>0</v>
      </c>
      <c r="AX89" s="97">
        <f>'D 1.01.4.1 - ZAŘÍZEN - D ...'!M34</f>
        <v>0</v>
      </c>
      <c r="AY89" s="97">
        <f>'D 1.01.4.1 - ZAŘÍZEN - D ...'!M35</f>
        <v>0</v>
      </c>
      <c r="AZ89" s="97">
        <f>'D 1.01.4.1 - ZAŘÍZEN - D ...'!H32</f>
        <v>0</v>
      </c>
      <c r="BA89" s="97">
        <f>'D 1.01.4.1 - ZAŘÍZEN - D ...'!H33</f>
        <v>0</v>
      </c>
      <c r="BB89" s="97">
        <f>'D 1.01.4.1 - ZAŘÍZEN - D ...'!H34</f>
        <v>0</v>
      </c>
      <c r="BC89" s="97">
        <f>'D 1.01.4.1 - ZAŘÍZEN - D ...'!H35</f>
        <v>0</v>
      </c>
      <c r="BD89" s="99">
        <f>'D 1.01.4.1 - ZAŘÍZEN - D ...'!H36</f>
        <v>0</v>
      </c>
      <c r="BT89" s="100" t="s">
        <v>83</v>
      </c>
      <c r="BV89" s="100" t="s">
        <v>17</v>
      </c>
      <c r="BW89" s="100" t="s">
        <v>87</v>
      </c>
      <c r="BX89" s="100" t="s">
        <v>78</v>
      </c>
    </row>
    <row r="90" spans="1:76" s="5" customFormat="1" ht="78.75" customHeight="1">
      <c r="A90" s="91" t="s">
        <v>80</v>
      </c>
      <c r="B90" s="92"/>
      <c r="C90" s="93"/>
      <c r="D90" s="214" t="s">
        <v>88</v>
      </c>
      <c r="E90" s="214"/>
      <c r="F90" s="214"/>
      <c r="G90" s="214"/>
      <c r="H90" s="214"/>
      <c r="I90" s="94"/>
      <c r="J90" s="214" t="s">
        <v>89</v>
      </c>
      <c r="K90" s="214"/>
      <c r="L90" s="214"/>
      <c r="M90" s="214"/>
      <c r="N90" s="214"/>
      <c r="O90" s="214"/>
      <c r="P90" s="214"/>
      <c r="Q90" s="214"/>
      <c r="R90" s="214"/>
      <c r="S90" s="214"/>
      <c r="T90" s="214"/>
      <c r="U90" s="214"/>
      <c r="V90" s="214"/>
      <c r="W90" s="214"/>
      <c r="X90" s="214"/>
      <c r="Y90" s="214"/>
      <c r="Z90" s="214"/>
      <c r="AA90" s="214"/>
      <c r="AB90" s="214"/>
      <c r="AC90" s="214"/>
      <c r="AD90" s="214"/>
      <c r="AE90" s="214"/>
      <c r="AF90" s="214"/>
      <c r="AG90" s="212">
        <f>'D 1.01.4.2 - ZAŘÍZEN - D ...'!M30</f>
        <v>0</v>
      </c>
      <c r="AH90" s="213"/>
      <c r="AI90" s="213"/>
      <c r="AJ90" s="213"/>
      <c r="AK90" s="213"/>
      <c r="AL90" s="213"/>
      <c r="AM90" s="213"/>
      <c r="AN90" s="212">
        <f t="shared" si="0"/>
        <v>0</v>
      </c>
      <c r="AO90" s="213"/>
      <c r="AP90" s="213"/>
      <c r="AQ90" s="95"/>
      <c r="AS90" s="96">
        <f>'D 1.01.4.2 - ZAŘÍZEN - D ...'!M28</f>
        <v>0</v>
      </c>
      <c r="AT90" s="97">
        <f t="shared" si="1"/>
        <v>0</v>
      </c>
      <c r="AU90" s="98">
        <f>'D 1.01.4.2 - ZAŘÍZEN - D ...'!W117</f>
        <v>0</v>
      </c>
      <c r="AV90" s="97">
        <f>'D 1.01.4.2 - ZAŘÍZEN - D ...'!M32</f>
        <v>0</v>
      </c>
      <c r="AW90" s="97">
        <f>'D 1.01.4.2 - ZAŘÍZEN - D ...'!M33</f>
        <v>0</v>
      </c>
      <c r="AX90" s="97">
        <f>'D 1.01.4.2 - ZAŘÍZEN - D ...'!M34</f>
        <v>0</v>
      </c>
      <c r="AY90" s="97">
        <f>'D 1.01.4.2 - ZAŘÍZEN - D ...'!M35</f>
        <v>0</v>
      </c>
      <c r="AZ90" s="97">
        <f>'D 1.01.4.2 - ZAŘÍZEN - D ...'!H32</f>
        <v>0</v>
      </c>
      <c r="BA90" s="97">
        <f>'D 1.01.4.2 - ZAŘÍZEN - D ...'!H33</f>
        <v>0</v>
      </c>
      <c r="BB90" s="97">
        <f>'D 1.01.4.2 - ZAŘÍZEN - D ...'!H34</f>
        <v>0</v>
      </c>
      <c r="BC90" s="97">
        <f>'D 1.01.4.2 - ZAŘÍZEN - D ...'!H35</f>
        <v>0</v>
      </c>
      <c r="BD90" s="99">
        <f>'D 1.01.4.2 - ZAŘÍZEN - D ...'!H36</f>
        <v>0</v>
      </c>
      <c r="BT90" s="100" t="s">
        <v>83</v>
      </c>
      <c r="BV90" s="100" t="s">
        <v>17</v>
      </c>
      <c r="BW90" s="100" t="s">
        <v>90</v>
      </c>
      <c r="BX90" s="100" t="s">
        <v>78</v>
      </c>
    </row>
    <row r="91" spans="1:76" s="5" customFormat="1" ht="78.75" customHeight="1">
      <c r="A91" s="91" t="s">
        <v>80</v>
      </c>
      <c r="B91" s="92"/>
      <c r="C91" s="93"/>
      <c r="D91" s="214" t="s">
        <v>91</v>
      </c>
      <c r="E91" s="214"/>
      <c r="F91" s="214"/>
      <c r="G91" s="214"/>
      <c r="H91" s="214"/>
      <c r="I91" s="94"/>
      <c r="J91" s="214" t="s">
        <v>92</v>
      </c>
      <c r="K91" s="214"/>
      <c r="L91" s="214"/>
      <c r="M91" s="214"/>
      <c r="N91" s="214"/>
      <c r="O91" s="214"/>
      <c r="P91" s="214"/>
      <c r="Q91" s="214"/>
      <c r="R91" s="214"/>
      <c r="S91" s="214"/>
      <c r="T91" s="214"/>
      <c r="U91" s="214"/>
      <c r="V91" s="214"/>
      <c r="W91" s="214"/>
      <c r="X91" s="214"/>
      <c r="Y91" s="214"/>
      <c r="Z91" s="214"/>
      <c r="AA91" s="214"/>
      <c r="AB91" s="214"/>
      <c r="AC91" s="214"/>
      <c r="AD91" s="214"/>
      <c r="AE91" s="214"/>
      <c r="AF91" s="214"/>
      <c r="AG91" s="212">
        <f>'D 1.01.4.3 - ZAŘÍZEN - D ...'!M30</f>
        <v>0</v>
      </c>
      <c r="AH91" s="213"/>
      <c r="AI91" s="213"/>
      <c r="AJ91" s="213"/>
      <c r="AK91" s="213"/>
      <c r="AL91" s="213"/>
      <c r="AM91" s="213"/>
      <c r="AN91" s="212">
        <f t="shared" si="0"/>
        <v>0</v>
      </c>
      <c r="AO91" s="213"/>
      <c r="AP91" s="213"/>
      <c r="AQ91" s="95"/>
      <c r="AS91" s="96">
        <f>'D 1.01.4.3 - ZAŘÍZEN - D ...'!M28</f>
        <v>0</v>
      </c>
      <c r="AT91" s="97">
        <f t="shared" si="1"/>
        <v>0</v>
      </c>
      <c r="AU91" s="98">
        <f>'D 1.01.4.3 - ZAŘÍZEN - D ...'!W117</f>
        <v>0</v>
      </c>
      <c r="AV91" s="97">
        <f>'D 1.01.4.3 - ZAŘÍZEN - D ...'!M32</f>
        <v>0</v>
      </c>
      <c r="AW91" s="97">
        <f>'D 1.01.4.3 - ZAŘÍZEN - D ...'!M33</f>
        <v>0</v>
      </c>
      <c r="AX91" s="97">
        <f>'D 1.01.4.3 - ZAŘÍZEN - D ...'!M34</f>
        <v>0</v>
      </c>
      <c r="AY91" s="97">
        <f>'D 1.01.4.3 - ZAŘÍZEN - D ...'!M35</f>
        <v>0</v>
      </c>
      <c r="AZ91" s="97">
        <f>'D 1.01.4.3 - ZAŘÍZEN - D ...'!H32</f>
        <v>0</v>
      </c>
      <c r="BA91" s="97">
        <f>'D 1.01.4.3 - ZAŘÍZEN - D ...'!H33</f>
        <v>0</v>
      </c>
      <c r="BB91" s="97">
        <f>'D 1.01.4.3 - ZAŘÍZEN - D ...'!H34</f>
        <v>0</v>
      </c>
      <c r="BC91" s="97">
        <f>'D 1.01.4.3 - ZAŘÍZEN - D ...'!H35</f>
        <v>0</v>
      </c>
      <c r="BD91" s="99">
        <f>'D 1.01.4.3 - ZAŘÍZEN - D ...'!H36</f>
        <v>0</v>
      </c>
      <c r="BT91" s="100" t="s">
        <v>83</v>
      </c>
      <c r="BV91" s="100" t="s">
        <v>17</v>
      </c>
      <c r="BW91" s="100" t="s">
        <v>93</v>
      </c>
      <c r="BX91" s="100" t="s">
        <v>78</v>
      </c>
    </row>
    <row r="92" spans="1:76" s="5" customFormat="1" ht="78.75" customHeight="1">
      <c r="A92" s="91" t="s">
        <v>80</v>
      </c>
      <c r="B92" s="92"/>
      <c r="C92" s="93"/>
      <c r="D92" s="214" t="s">
        <v>94</v>
      </c>
      <c r="E92" s="214"/>
      <c r="F92" s="214"/>
      <c r="G92" s="214"/>
      <c r="H92" s="214"/>
      <c r="I92" s="94"/>
      <c r="J92" s="214" t="s">
        <v>95</v>
      </c>
      <c r="K92" s="214"/>
      <c r="L92" s="214"/>
      <c r="M92" s="214"/>
      <c r="N92" s="214"/>
      <c r="O92" s="214"/>
      <c r="P92" s="214"/>
      <c r="Q92" s="214"/>
      <c r="R92" s="214"/>
      <c r="S92" s="214"/>
      <c r="T92" s="214"/>
      <c r="U92" s="214"/>
      <c r="V92" s="214"/>
      <c r="W92" s="214"/>
      <c r="X92" s="214"/>
      <c r="Y92" s="214"/>
      <c r="Z92" s="214"/>
      <c r="AA92" s="214"/>
      <c r="AB92" s="214"/>
      <c r="AC92" s="214"/>
      <c r="AD92" s="214"/>
      <c r="AE92" s="214"/>
      <c r="AF92" s="214"/>
      <c r="AG92" s="212">
        <f>'D 1.01.4.5 - ZAŘÍZEN - D ...'!M30</f>
        <v>0</v>
      </c>
      <c r="AH92" s="213"/>
      <c r="AI92" s="213"/>
      <c r="AJ92" s="213"/>
      <c r="AK92" s="213"/>
      <c r="AL92" s="213"/>
      <c r="AM92" s="213"/>
      <c r="AN92" s="212">
        <f t="shared" si="0"/>
        <v>0</v>
      </c>
      <c r="AO92" s="213"/>
      <c r="AP92" s="213"/>
      <c r="AQ92" s="95"/>
      <c r="AS92" s="96">
        <f>'D 1.01.4.5 - ZAŘÍZEN - D ...'!M28</f>
        <v>0</v>
      </c>
      <c r="AT92" s="97">
        <f t="shared" si="1"/>
        <v>0</v>
      </c>
      <c r="AU92" s="98">
        <f>'D 1.01.4.5 - ZAŘÍZEN - D ...'!W117</f>
        <v>0</v>
      </c>
      <c r="AV92" s="97">
        <f>'D 1.01.4.5 - ZAŘÍZEN - D ...'!M32</f>
        <v>0</v>
      </c>
      <c r="AW92" s="97">
        <f>'D 1.01.4.5 - ZAŘÍZEN - D ...'!M33</f>
        <v>0</v>
      </c>
      <c r="AX92" s="97">
        <f>'D 1.01.4.5 - ZAŘÍZEN - D ...'!M34</f>
        <v>0</v>
      </c>
      <c r="AY92" s="97">
        <f>'D 1.01.4.5 - ZAŘÍZEN - D ...'!M35</f>
        <v>0</v>
      </c>
      <c r="AZ92" s="97">
        <f>'D 1.01.4.5 - ZAŘÍZEN - D ...'!H32</f>
        <v>0</v>
      </c>
      <c r="BA92" s="97">
        <f>'D 1.01.4.5 - ZAŘÍZEN - D ...'!H33</f>
        <v>0</v>
      </c>
      <c r="BB92" s="97">
        <f>'D 1.01.4.5 - ZAŘÍZEN - D ...'!H34</f>
        <v>0</v>
      </c>
      <c r="BC92" s="97">
        <f>'D 1.01.4.5 - ZAŘÍZEN - D ...'!H35</f>
        <v>0</v>
      </c>
      <c r="BD92" s="99">
        <f>'D 1.01.4.5 - ZAŘÍZEN - D ...'!H36</f>
        <v>0</v>
      </c>
      <c r="BT92" s="100" t="s">
        <v>83</v>
      </c>
      <c r="BV92" s="100" t="s">
        <v>17</v>
      </c>
      <c r="BW92" s="100" t="s">
        <v>96</v>
      </c>
      <c r="BX92" s="100" t="s">
        <v>78</v>
      </c>
    </row>
    <row r="93" spans="1:76" s="5" customFormat="1" ht="78.75" customHeight="1">
      <c r="A93" s="91" t="s">
        <v>80</v>
      </c>
      <c r="B93" s="92"/>
      <c r="C93" s="93"/>
      <c r="D93" s="214" t="s">
        <v>97</v>
      </c>
      <c r="E93" s="214"/>
      <c r="F93" s="214"/>
      <c r="G93" s="214"/>
      <c r="H93" s="214"/>
      <c r="I93" s="94"/>
      <c r="J93" s="214" t="s">
        <v>98</v>
      </c>
      <c r="K93" s="214"/>
      <c r="L93" s="214"/>
      <c r="M93" s="214"/>
      <c r="N93" s="214"/>
      <c r="O93" s="214"/>
      <c r="P93" s="214"/>
      <c r="Q93" s="214"/>
      <c r="R93" s="214"/>
      <c r="S93" s="214"/>
      <c r="T93" s="214"/>
      <c r="U93" s="214"/>
      <c r="V93" s="214"/>
      <c r="W93" s="214"/>
      <c r="X93" s="214"/>
      <c r="Y93" s="214"/>
      <c r="Z93" s="214"/>
      <c r="AA93" s="214"/>
      <c r="AB93" s="214"/>
      <c r="AC93" s="214"/>
      <c r="AD93" s="214"/>
      <c r="AE93" s="214"/>
      <c r="AF93" s="214"/>
      <c r="AG93" s="212">
        <f>'D 1.01.4.7 - ZAŘÍZEN - D ...'!M30</f>
        <v>0</v>
      </c>
      <c r="AH93" s="213"/>
      <c r="AI93" s="213"/>
      <c r="AJ93" s="213"/>
      <c r="AK93" s="213"/>
      <c r="AL93" s="213"/>
      <c r="AM93" s="213"/>
      <c r="AN93" s="212">
        <f t="shared" si="0"/>
        <v>0</v>
      </c>
      <c r="AO93" s="213"/>
      <c r="AP93" s="213"/>
      <c r="AQ93" s="95"/>
      <c r="AS93" s="96">
        <f>'D 1.01.4.7 - ZAŘÍZEN - D ...'!M28</f>
        <v>0</v>
      </c>
      <c r="AT93" s="97">
        <f t="shared" si="1"/>
        <v>0</v>
      </c>
      <c r="AU93" s="98">
        <f>'D 1.01.4.7 - ZAŘÍZEN - D ...'!W117</f>
        <v>0</v>
      </c>
      <c r="AV93" s="97">
        <f>'D 1.01.4.7 - ZAŘÍZEN - D ...'!M32</f>
        <v>0</v>
      </c>
      <c r="AW93" s="97">
        <f>'D 1.01.4.7 - ZAŘÍZEN - D ...'!M33</f>
        <v>0</v>
      </c>
      <c r="AX93" s="97">
        <f>'D 1.01.4.7 - ZAŘÍZEN - D ...'!M34</f>
        <v>0</v>
      </c>
      <c r="AY93" s="97">
        <f>'D 1.01.4.7 - ZAŘÍZEN - D ...'!M35</f>
        <v>0</v>
      </c>
      <c r="AZ93" s="97">
        <f>'D 1.01.4.7 - ZAŘÍZEN - D ...'!H32</f>
        <v>0</v>
      </c>
      <c r="BA93" s="97">
        <f>'D 1.01.4.7 - ZAŘÍZEN - D ...'!H33</f>
        <v>0</v>
      </c>
      <c r="BB93" s="97">
        <f>'D 1.01.4.7 - ZAŘÍZEN - D ...'!H34</f>
        <v>0</v>
      </c>
      <c r="BC93" s="97">
        <f>'D 1.01.4.7 - ZAŘÍZEN - D ...'!H35</f>
        <v>0</v>
      </c>
      <c r="BD93" s="99">
        <f>'D 1.01.4.7 - ZAŘÍZEN - D ...'!H36</f>
        <v>0</v>
      </c>
      <c r="BT93" s="100" t="s">
        <v>83</v>
      </c>
      <c r="BV93" s="100" t="s">
        <v>17</v>
      </c>
      <c r="BW93" s="100" t="s">
        <v>99</v>
      </c>
      <c r="BX93" s="100" t="s">
        <v>78</v>
      </c>
    </row>
    <row r="94" spans="1:76" s="5" customFormat="1" ht="78.75" customHeight="1">
      <c r="A94" s="91" t="s">
        <v>80</v>
      </c>
      <c r="B94" s="92"/>
      <c r="C94" s="93"/>
      <c r="D94" s="214" t="s">
        <v>100</v>
      </c>
      <c r="E94" s="214"/>
      <c r="F94" s="214"/>
      <c r="G94" s="214"/>
      <c r="H94" s="214"/>
      <c r="I94" s="94"/>
      <c r="J94" s="214" t="s">
        <v>101</v>
      </c>
      <c r="K94" s="214"/>
      <c r="L94" s="214"/>
      <c r="M94" s="214"/>
      <c r="N94" s="214"/>
      <c r="O94" s="214"/>
      <c r="P94" s="214"/>
      <c r="Q94" s="214"/>
      <c r="R94" s="214"/>
      <c r="S94" s="214"/>
      <c r="T94" s="214"/>
      <c r="U94" s="214"/>
      <c r="V94" s="214"/>
      <c r="W94" s="214"/>
      <c r="X94" s="214"/>
      <c r="Y94" s="214"/>
      <c r="Z94" s="214"/>
      <c r="AA94" s="214"/>
      <c r="AB94" s="214"/>
      <c r="AC94" s="214"/>
      <c r="AD94" s="214"/>
      <c r="AE94" s="214"/>
      <c r="AF94" s="214"/>
      <c r="AG94" s="212">
        <f>'D 1.01.4.8 - ZAŘÍZEN - D ...'!M30</f>
        <v>0</v>
      </c>
      <c r="AH94" s="213"/>
      <c r="AI94" s="213"/>
      <c r="AJ94" s="213"/>
      <c r="AK94" s="213"/>
      <c r="AL94" s="213"/>
      <c r="AM94" s="213"/>
      <c r="AN94" s="212">
        <f t="shared" si="0"/>
        <v>0</v>
      </c>
      <c r="AO94" s="213"/>
      <c r="AP94" s="213"/>
      <c r="AQ94" s="95"/>
      <c r="AS94" s="96">
        <f>'D 1.01.4.8 - ZAŘÍZEN - D ...'!M28</f>
        <v>0</v>
      </c>
      <c r="AT94" s="97">
        <f t="shared" si="1"/>
        <v>0</v>
      </c>
      <c r="AU94" s="98">
        <f>'D 1.01.4.8 - ZAŘÍZEN - D ...'!W117</f>
        <v>0</v>
      </c>
      <c r="AV94" s="97">
        <f>'D 1.01.4.8 - ZAŘÍZEN - D ...'!M32</f>
        <v>0</v>
      </c>
      <c r="AW94" s="97">
        <f>'D 1.01.4.8 - ZAŘÍZEN - D ...'!M33</f>
        <v>0</v>
      </c>
      <c r="AX94" s="97">
        <f>'D 1.01.4.8 - ZAŘÍZEN - D ...'!M34</f>
        <v>0</v>
      </c>
      <c r="AY94" s="97">
        <f>'D 1.01.4.8 - ZAŘÍZEN - D ...'!M35</f>
        <v>0</v>
      </c>
      <c r="AZ94" s="97">
        <f>'D 1.01.4.8 - ZAŘÍZEN - D ...'!H32</f>
        <v>0</v>
      </c>
      <c r="BA94" s="97">
        <f>'D 1.01.4.8 - ZAŘÍZEN - D ...'!H33</f>
        <v>0</v>
      </c>
      <c r="BB94" s="97">
        <f>'D 1.01.4.8 - ZAŘÍZEN - D ...'!H34</f>
        <v>0</v>
      </c>
      <c r="BC94" s="97">
        <f>'D 1.01.4.8 - ZAŘÍZEN - D ...'!H35</f>
        <v>0</v>
      </c>
      <c r="BD94" s="99">
        <f>'D 1.01.4.8 - ZAŘÍZEN - D ...'!H36</f>
        <v>0</v>
      </c>
      <c r="BT94" s="100" t="s">
        <v>83</v>
      </c>
      <c r="BV94" s="100" t="s">
        <v>17</v>
      </c>
      <c r="BW94" s="100" t="s">
        <v>102</v>
      </c>
      <c r="BX94" s="100" t="s">
        <v>78</v>
      </c>
    </row>
    <row r="95" spans="1:76" s="5" customFormat="1" ht="78.75" customHeight="1">
      <c r="A95" s="91" t="s">
        <v>80</v>
      </c>
      <c r="B95" s="92"/>
      <c r="C95" s="93"/>
      <c r="D95" s="214" t="s">
        <v>103</v>
      </c>
      <c r="E95" s="214"/>
      <c r="F95" s="214"/>
      <c r="G95" s="214"/>
      <c r="H95" s="214"/>
      <c r="I95" s="94"/>
      <c r="J95" s="214" t="s">
        <v>104</v>
      </c>
      <c r="K95" s="214"/>
      <c r="L95" s="214"/>
      <c r="M95" s="214"/>
      <c r="N95" s="214"/>
      <c r="O95" s="214"/>
      <c r="P95" s="214"/>
      <c r="Q95" s="214"/>
      <c r="R95" s="214"/>
      <c r="S95" s="214"/>
      <c r="T95" s="214"/>
      <c r="U95" s="214"/>
      <c r="V95" s="214"/>
      <c r="W95" s="214"/>
      <c r="X95" s="214"/>
      <c r="Y95" s="214"/>
      <c r="Z95" s="214"/>
      <c r="AA95" s="214"/>
      <c r="AB95" s="214"/>
      <c r="AC95" s="214"/>
      <c r="AD95" s="214"/>
      <c r="AE95" s="214"/>
      <c r="AF95" s="214"/>
      <c r="AG95" s="212">
        <f>'D 1.2.1 - KOMUNIKACE - D ...'!M30</f>
        <v>0</v>
      </c>
      <c r="AH95" s="213"/>
      <c r="AI95" s="213"/>
      <c r="AJ95" s="213"/>
      <c r="AK95" s="213"/>
      <c r="AL95" s="213"/>
      <c r="AM95" s="213"/>
      <c r="AN95" s="212">
        <f t="shared" si="0"/>
        <v>0</v>
      </c>
      <c r="AO95" s="213"/>
      <c r="AP95" s="213"/>
      <c r="AQ95" s="95"/>
      <c r="AS95" s="96">
        <f>'D 1.2.1 - KOMUNIKACE - D ...'!M28</f>
        <v>0</v>
      </c>
      <c r="AT95" s="97">
        <f t="shared" si="1"/>
        <v>0</v>
      </c>
      <c r="AU95" s="98">
        <f>'D 1.2.1 - KOMUNIKACE - D ...'!W124</f>
        <v>0</v>
      </c>
      <c r="AV95" s="97">
        <f>'D 1.2.1 - KOMUNIKACE - D ...'!M32</f>
        <v>0</v>
      </c>
      <c r="AW95" s="97">
        <f>'D 1.2.1 - KOMUNIKACE - D ...'!M33</f>
        <v>0</v>
      </c>
      <c r="AX95" s="97">
        <f>'D 1.2.1 - KOMUNIKACE - D ...'!M34</f>
        <v>0</v>
      </c>
      <c r="AY95" s="97">
        <f>'D 1.2.1 - KOMUNIKACE - D ...'!M35</f>
        <v>0</v>
      </c>
      <c r="AZ95" s="97">
        <f>'D 1.2.1 - KOMUNIKACE - D ...'!H32</f>
        <v>0</v>
      </c>
      <c r="BA95" s="97">
        <f>'D 1.2.1 - KOMUNIKACE - D ...'!H33</f>
        <v>0</v>
      </c>
      <c r="BB95" s="97">
        <f>'D 1.2.1 - KOMUNIKACE - D ...'!H34</f>
        <v>0</v>
      </c>
      <c r="BC95" s="97">
        <f>'D 1.2.1 - KOMUNIKACE - D ...'!H35</f>
        <v>0</v>
      </c>
      <c r="BD95" s="99">
        <f>'D 1.2.1 - KOMUNIKACE - D ...'!H36</f>
        <v>0</v>
      </c>
      <c r="BT95" s="100" t="s">
        <v>83</v>
      </c>
      <c r="BV95" s="100" t="s">
        <v>17</v>
      </c>
      <c r="BW95" s="100" t="s">
        <v>105</v>
      </c>
      <c r="BX95" s="100" t="s">
        <v>78</v>
      </c>
    </row>
    <row r="96" spans="1:76" s="5" customFormat="1" ht="78.75" customHeight="1">
      <c r="A96" s="91" t="s">
        <v>80</v>
      </c>
      <c r="B96" s="92"/>
      <c r="C96" s="93"/>
      <c r="D96" s="214" t="s">
        <v>106</v>
      </c>
      <c r="E96" s="214"/>
      <c r="F96" s="214"/>
      <c r="G96" s="214"/>
      <c r="H96" s="214"/>
      <c r="I96" s="94"/>
      <c r="J96" s="214" t="s">
        <v>107</v>
      </c>
      <c r="K96" s="214"/>
      <c r="L96" s="214"/>
      <c r="M96" s="214"/>
      <c r="N96" s="214"/>
      <c r="O96" s="214"/>
      <c r="P96" s="214"/>
      <c r="Q96" s="214"/>
      <c r="R96" s="214"/>
      <c r="S96" s="214"/>
      <c r="T96" s="214"/>
      <c r="U96" s="214"/>
      <c r="V96" s="214"/>
      <c r="W96" s="214"/>
      <c r="X96" s="214"/>
      <c r="Y96" s="214"/>
      <c r="Z96" s="214"/>
      <c r="AA96" s="214"/>
      <c r="AB96" s="214"/>
      <c r="AC96" s="214"/>
      <c r="AD96" s="214"/>
      <c r="AE96" s="214"/>
      <c r="AF96" s="214"/>
      <c r="AG96" s="212">
        <f>'D 1.2.2 - TERÉNNÍ ÚP - D ...'!M30</f>
        <v>0</v>
      </c>
      <c r="AH96" s="213"/>
      <c r="AI96" s="213"/>
      <c r="AJ96" s="213"/>
      <c r="AK96" s="213"/>
      <c r="AL96" s="213"/>
      <c r="AM96" s="213"/>
      <c r="AN96" s="212">
        <f t="shared" si="0"/>
        <v>0</v>
      </c>
      <c r="AO96" s="213"/>
      <c r="AP96" s="213"/>
      <c r="AQ96" s="95"/>
      <c r="AS96" s="96">
        <f>'D 1.2.2 - TERÉNNÍ ÚP - D ...'!M28</f>
        <v>0</v>
      </c>
      <c r="AT96" s="97">
        <f t="shared" si="1"/>
        <v>0</v>
      </c>
      <c r="AU96" s="98">
        <f>'D 1.2.2 - TERÉNNÍ ÚP - D ...'!W118</f>
        <v>0</v>
      </c>
      <c r="AV96" s="97">
        <f>'D 1.2.2 - TERÉNNÍ ÚP - D ...'!M32</f>
        <v>0</v>
      </c>
      <c r="AW96" s="97">
        <f>'D 1.2.2 - TERÉNNÍ ÚP - D ...'!M33</f>
        <v>0</v>
      </c>
      <c r="AX96" s="97">
        <f>'D 1.2.2 - TERÉNNÍ ÚP - D ...'!M34</f>
        <v>0</v>
      </c>
      <c r="AY96" s="97">
        <f>'D 1.2.2 - TERÉNNÍ ÚP - D ...'!M35</f>
        <v>0</v>
      </c>
      <c r="AZ96" s="97">
        <f>'D 1.2.2 - TERÉNNÍ ÚP - D ...'!H32</f>
        <v>0</v>
      </c>
      <c r="BA96" s="97">
        <f>'D 1.2.2 - TERÉNNÍ ÚP - D ...'!H33</f>
        <v>0</v>
      </c>
      <c r="BB96" s="97">
        <f>'D 1.2.2 - TERÉNNÍ ÚP - D ...'!H34</f>
        <v>0</v>
      </c>
      <c r="BC96" s="97">
        <f>'D 1.2.2 - TERÉNNÍ ÚP - D ...'!H35</f>
        <v>0</v>
      </c>
      <c r="BD96" s="99">
        <f>'D 1.2.2 - TERÉNNÍ ÚP - D ...'!H36</f>
        <v>0</v>
      </c>
      <c r="BT96" s="100" t="s">
        <v>83</v>
      </c>
      <c r="BV96" s="100" t="s">
        <v>17</v>
      </c>
      <c r="BW96" s="100" t="s">
        <v>108</v>
      </c>
      <c r="BX96" s="100" t="s">
        <v>78</v>
      </c>
    </row>
    <row r="97" spans="1:76" s="5" customFormat="1" ht="78.75" customHeight="1">
      <c r="A97" s="91" t="s">
        <v>80</v>
      </c>
      <c r="B97" s="92"/>
      <c r="C97" s="93"/>
      <c r="D97" s="214" t="s">
        <v>109</v>
      </c>
      <c r="E97" s="214"/>
      <c r="F97" s="214"/>
      <c r="G97" s="214"/>
      <c r="H97" s="214"/>
      <c r="I97" s="94"/>
      <c r="J97" s="214" t="s">
        <v>109</v>
      </c>
      <c r="K97" s="214"/>
      <c r="L97" s="214"/>
      <c r="M97" s="214"/>
      <c r="N97" s="214"/>
      <c r="O97" s="214"/>
      <c r="P97" s="214"/>
      <c r="Q97" s="214"/>
      <c r="R97" s="214"/>
      <c r="S97" s="214"/>
      <c r="T97" s="214"/>
      <c r="U97" s="214"/>
      <c r="V97" s="214"/>
      <c r="W97" s="214"/>
      <c r="X97" s="214"/>
      <c r="Y97" s="214"/>
      <c r="Z97" s="214"/>
      <c r="AA97" s="214"/>
      <c r="AB97" s="214"/>
      <c r="AC97" s="214"/>
      <c r="AD97" s="214"/>
      <c r="AE97" s="214"/>
      <c r="AF97" s="214"/>
      <c r="AG97" s="212">
        <f>'3 - VEDLEJŠÍ NÁKLADY - 3 ...'!M30</f>
        <v>0</v>
      </c>
      <c r="AH97" s="213"/>
      <c r="AI97" s="213"/>
      <c r="AJ97" s="213"/>
      <c r="AK97" s="213"/>
      <c r="AL97" s="213"/>
      <c r="AM97" s="213"/>
      <c r="AN97" s="212">
        <f t="shared" si="0"/>
        <v>0</v>
      </c>
      <c r="AO97" s="213"/>
      <c r="AP97" s="213"/>
      <c r="AQ97" s="95"/>
      <c r="AS97" s="101">
        <f>'3 - VEDLEJŠÍ NÁKLADY - 3 ...'!M28</f>
        <v>0</v>
      </c>
      <c r="AT97" s="102">
        <f t="shared" si="1"/>
        <v>0</v>
      </c>
      <c r="AU97" s="103">
        <f>'3 - VEDLEJŠÍ NÁKLADY - 3 ...'!W120</f>
        <v>0</v>
      </c>
      <c r="AV97" s="102">
        <f>'3 - VEDLEJŠÍ NÁKLADY - 3 ...'!M32</f>
        <v>0</v>
      </c>
      <c r="AW97" s="102">
        <f>'3 - VEDLEJŠÍ NÁKLADY - 3 ...'!M33</f>
        <v>0</v>
      </c>
      <c r="AX97" s="102">
        <f>'3 - VEDLEJŠÍ NÁKLADY - 3 ...'!M34</f>
        <v>0</v>
      </c>
      <c r="AY97" s="102">
        <f>'3 - VEDLEJŠÍ NÁKLADY - 3 ...'!M35</f>
        <v>0</v>
      </c>
      <c r="AZ97" s="102">
        <f>'3 - VEDLEJŠÍ NÁKLADY - 3 ...'!H32</f>
        <v>0</v>
      </c>
      <c r="BA97" s="102">
        <f>'3 - VEDLEJŠÍ NÁKLADY - 3 ...'!H33</f>
        <v>0</v>
      </c>
      <c r="BB97" s="102">
        <f>'3 - VEDLEJŠÍ NÁKLADY - 3 ...'!H34</f>
        <v>0</v>
      </c>
      <c r="BC97" s="102">
        <f>'3 - VEDLEJŠÍ NÁKLADY - 3 ...'!H35</f>
        <v>0</v>
      </c>
      <c r="BD97" s="104">
        <f>'3 - VEDLEJŠÍ NÁKLADY - 3 ...'!H36</f>
        <v>0</v>
      </c>
      <c r="BT97" s="100" t="s">
        <v>83</v>
      </c>
      <c r="BV97" s="100" t="s">
        <v>17</v>
      </c>
      <c r="BW97" s="100" t="s">
        <v>110</v>
      </c>
      <c r="BX97" s="100" t="s">
        <v>78</v>
      </c>
    </row>
    <row r="98" spans="2:43" ht="13.5">
      <c r="B98" s="22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3"/>
    </row>
    <row r="99" spans="2:48" s="1" customFormat="1" ht="30" customHeight="1">
      <c r="B99" s="34"/>
      <c r="C99" s="83" t="s">
        <v>111</v>
      </c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220">
        <f>ROUND(SUM(AG100:AG103),2)</f>
        <v>0</v>
      </c>
      <c r="AH99" s="220"/>
      <c r="AI99" s="220"/>
      <c r="AJ99" s="220"/>
      <c r="AK99" s="220"/>
      <c r="AL99" s="220"/>
      <c r="AM99" s="220"/>
      <c r="AN99" s="220">
        <f>ROUND(SUM(AN100:AN103),2)</f>
        <v>0</v>
      </c>
      <c r="AO99" s="220"/>
      <c r="AP99" s="220"/>
      <c r="AQ99" s="36"/>
      <c r="AS99" s="79" t="s">
        <v>112</v>
      </c>
      <c r="AT99" s="80" t="s">
        <v>113</v>
      </c>
      <c r="AU99" s="80" t="s">
        <v>40</v>
      </c>
      <c r="AV99" s="81" t="s">
        <v>63</v>
      </c>
    </row>
    <row r="100" spans="2:89" s="1" customFormat="1" ht="19.9" customHeight="1">
      <c r="B100" s="34"/>
      <c r="C100" s="35"/>
      <c r="D100" s="105" t="s">
        <v>114</v>
      </c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215">
        <f>ROUND(AG87*AS100,2)</f>
        <v>0</v>
      </c>
      <c r="AH100" s="216"/>
      <c r="AI100" s="216"/>
      <c r="AJ100" s="216"/>
      <c r="AK100" s="216"/>
      <c r="AL100" s="216"/>
      <c r="AM100" s="216"/>
      <c r="AN100" s="216">
        <f>ROUND(AG100+AV100,2)</f>
        <v>0</v>
      </c>
      <c r="AO100" s="216"/>
      <c r="AP100" s="216"/>
      <c r="AQ100" s="36"/>
      <c r="AS100" s="106">
        <v>0</v>
      </c>
      <c r="AT100" s="107" t="s">
        <v>115</v>
      </c>
      <c r="AU100" s="107" t="s">
        <v>41</v>
      </c>
      <c r="AV100" s="108">
        <f>ROUND(IF(AU100="základní",AG100*L31,IF(AU100="snížená",AG100*L32,0)),2)</f>
        <v>0</v>
      </c>
      <c r="BV100" s="18" t="s">
        <v>116</v>
      </c>
      <c r="BY100" s="109">
        <f>IF(AU100="základní",AV100,0)</f>
        <v>0</v>
      </c>
      <c r="BZ100" s="109">
        <f>IF(AU100="snížená",AV100,0)</f>
        <v>0</v>
      </c>
      <c r="CA100" s="109">
        <v>0</v>
      </c>
      <c r="CB100" s="109">
        <v>0</v>
      </c>
      <c r="CC100" s="109">
        <v>0</v>
      </c>
      <c r="CD100" s="109">
        <f>IF(AU100="základní",AG100,0)</f>
        <v>0</v>
      </c>
      <c r="CE100" s="109">
        <f>IF(AU100="snížená",AG100,0)</f>
        <v>0</v>
      </c>
      <c r="CF100" s="109">
        <f>IF(AU100="zákl. přenesená",AG100,0)</f>
        <v>0</v>
      </c>
      <c r="CG100" s="109">
        <f>IF(AU100="sníž. přenesená",AG100,0)</f>
        <v>0</v>
      </c>
      <c r="CH100" s="109">
        <f>IF(AU100="nulová",AG100,0)</f>
        <v>0</v>
      </c>
      <c r="CI100" s="18">
        <f>IF(AU100="základní",1,IF(AU100="snížená",2,IF(AU100="zákl. přenesená",4,IF(AU100="sníž. přenesená",5,3))))</f>
        <v>1</v>
      </c>
      <c r="CJ100" s="18">
        <f>IF(AT100="stavební čast",1,IF(88100="investiční čast",2,3))</f>
        <v>1</v>
      </c>
      <c r="CK100" s="18" t="str">
        <f>IF(D100="Vyplň vlastní","","x")</f>
        <v>x</v>
      </c>
    </row>
    <row r="101" spans="2:89" s="1" customFormat="1" ht="19.9" customHeight="1">
      <c r="B101" s="34"/>
      <c r="C101" s="35"/>
      <c r="D101" s="217" t="s">
        <v>117</v>
      </c>
      <c r="E101" s="218"/>
      <c r="F101" s="218"/>
      <c r="G101" s="218"/>
      <c r="H101" s="218"/>
      <c r="I101" s="218"/>
      <c r="J101" s="218"/>
      <c r="K101" s="218"/>
      <c r="L101" s="218"/>
      <c r="M101" s="218"/>
      <c r="N101" s="218"/>
      <c r="O101" s="218"/>
      <c r="P101" s="218"/>
      <c r="Q101" s="218"/>
      <c r="R101" s="218"/>
      <c r="S101" s="218"/>
      <c r="T101" s="218"/>
      <c r="U101" s="218"/>
      <c r="V101" s="218"/>
      <c r="W101" s="218"/>
      <c r="X101" s="218"/>
      <c r="Y101" s="218"/>
      <c r="Z101" s="218"/>
      <c r="AA101" s="218"/>
      <c r="AB101" s="218"/>
      <c r="AC101" s="35"/>
      <c r="AD101" s="35"/>
      <c r="AE101" s="35"/>
      <c r="AF101" s="35"/>
      <c r="AG101" s="215">
        <f>AG87*AS101</f>
        <v>0</v>
      </c>
      <c r="AH101" s="216"/>
      <c r="AI101" s="216"/>
      <c r="AJ101" s="216"/>
      <c r="AK101" s="216"/>
      <c r="AL101" s="216"/>
      <c r="AM101" s="216"/>
      <c r="AN101" s="216">
        <f>AG101+AV101</f>
        <v>0</v>
      </c>
      <c r="AO101" s="216"/>
      <c r="AP101" s="216"/>
      <c r="AQ101" s="36"/>
      <c r="AS101" s="110">
        <v>0</v>
      </c>
      <c r="AT101" s="111" t="s">
        <v>115</v>
      </c>
      <c r="AU101" s="111" t="s">
        <v>41</v>
      </c>
      <c r="AV101" s="112">
        <f>ROUND(IF(AU101="nulová",0,IF(OR(AU101="základní",AU101="zákl. přenesená"),AG101*L31,AG101*L32)),2)</f>
        <v>0</v>
      </c>
      <c r="BV101" s="18" t="s">
        <v>118</v>
      </c>
      <c r="BY101" s="109">
        <f>IF(AU101="základní",AV101,0)</f>
        <v>0</v>
      </c>
      <c r="BZ101" s="109">
        <f>IF(AU101="snížená",AV101,0)</f>
        <v>0</v>
      </c>
      <c r="CA101" s="109">
        <f>IF(AU101="zákl. přenesená",AV101,0)</f>
        <v>0</v>
      </c>
      <c r="CB101" s="109">
        <f>IF(AU101="sníž. přenesená",AV101,0)</f>
        <v>0</v>
      </c>
      <c r="CC101" s="109">
        <f>IF(AU101="nulová",AV101,0)</f>
        <v>0</v>
      </c>
      <c r="CD101" s="109">
        <f>IF(AU101="základní",AG101,0)</f>
        <v>0</v>
      </c>
      <c r="CE101" s="109">
        <f>IF(AU101="snížená",AG101,0)</f>
        <v>0</v>
      </c>
      <c r="CF101" s="109">
        <f>IF(AU101="zákl. přenesená",AG101,0)</f>
        <v>0</v>
      </c>
      <c r="CG101" s="109">
        <f>IF(AU101="sníž. přenesená",AG101,0)</f>
        <v>0</v>
      </c>
      <c r="CH101" s="109">
        <f>IF(AU101="nulová",AG101,0)</f>
        <v>0</v>
      </c>
      <c r="CI101" s="18">
        <f>IF(AU101="základní",1,IF(AU101="snížená",2,IF(AU101="zákl. přenesená",4,IF(AU101="sníž. přenesená",5,3))))</f>
        <v>1</v>
      </c>
      <c r="CJ101" s="18">
        <f>IF(AT101="stavební čast",1,IF(88101="investiční čast",2,3))</f>
        <v>1</v>
      </c>
      <c r="CK101" s="18" t="str">
        <f>IF(D101="Vyplň vlastní","","x")</f>
        <v/>
      </c>
    </row>
    <row r="102" spans="2:89" s="1" customFormat="1" ht="19.9" customHeight="1">
      <c r="B102" s="34"/>
      <c r="C102" s="35"/>
      <c r="D102" s="217" t="s">
        <v>117</v>
      </c>
      <c r="E102" s="218"/>
      <c r="F102" s="218"/>
      <c r="G102" s="218"/>
      <c r="H102" s="218"/>
      <c r="I102" s="218"/>
      <c r="J102" s="218"/>
      <c r="K102" s="218"/>
      <c r="L102" s="218"/>
      <c r="M102" s="218"/>
      <c r="N102" s="218"/>
      <c r="O102" s="218"/>
      <c r="P102" s="218"/>
      <c r="Q102" s="218"/>
      <c r="R102" s="218"/>
      <c r="S102" s="218"/>
      <c r="T102" s="218"/>
      <c r="U102" s="218"/>
      <c r="V102" s="218"/>
      <c r="W102" s="218"/>
      <c r="X102" s="218"/>
      <c r="Y102" s="218"/>
      <c r="Z102" s="218"/>
      <c r="AA102" s="218"/>
      <c r="AB102" s="218"/>
      <c r="AC102" s="35"/>
      <c r="AD102" s="35"/>
      <c r="AE102" s="35"/>
      <c r="AF102" s="35"/>
      <c r="AG102" s="215">
        <f>AG87*AS102</f>
        <v>0</v>
      </c>
      <c r="AH102" s="216"/>
      <c r="AI102" s="216"/>
      <c r="AJ102" s="216"/>
      <c r="AK102" s="216"/>
      <c r="AL102" s="216"/>
      <c r="AM102" s="216"/>
      <c r="AN102" s="216">
        <f>AG102+AV102</f>
        <v>0</v>
      </c>
      <c r="AO102" s="216"/>
      <c r="AP102" s="216"/>
      <c r="AQ102" s="36"/>
      <c r="AS102" s="110">
        <v>0</v>
      </c>
      <c r="AT102" s="111" t="s">
        <v>115</v>
      </c>
      <c r="AU102" s="111" t="s">
        <v>41</v>
      </c>
      <c r="AV102" s="112">
        <f>ROUND(IF(AU102="nulová",0,IF(OR(AU102="základní",AU102="zákl. přenesená"),AG102*L31,AG102*L32)),2)</f>
        <v>0</v>
      </c>
      <c r="BV102" s="18" t="s">
        <v>118</v>
      </c>
      <c r="BY102" s="109">
        <f>IF(AU102="základní",AV102,0)</f>
        <v>0</v>
      </c>
      <c r="BZ102" s="109">
        <f>IF(AU102="snížená",AV102,0)</f>
        <v>0</v>
      </c>
      <c r="CA102" s="109">
        <f>IF(AU102="zákl. přenesená",AV102,0)</f>
        <v>0</v>
      </c>
      <c r="CB102" s="109">
        <f>IF(AU102="sníž. přenesená",AV102,0)</f>
        <v>0</v>
      </c>
      <c r="CC102" s="109">
        <f>IF(AU102="nulová",AV102,0)</f>
        <v>0</v>
      </c>
      <c r="CD102" s="109">
        <f>IF(AU102="základní",AG102,0)</f>
        <v>0</v>
      </c>
      <c r="CE102" s="109">
        <f>IF(AU102="snížená",AG102,0)</f>
        <v>0</v>
      </c>
      <c r="CF102" s="109">
        <f>IF(AU102="zákl. přenesená",AG102,0)</f>
        <v>0</v>
      </c>
      <c r="CG102" s="109">
        <f>IF(AU102="sníž. přenesená",AG102,0)</f>
        <v>0</v>
      </c>
      <c r="CH102" s="109">
        <f>IF(AU102="nulová",AG102,0)</f>
        <v>0</v>
      </c>
      <c r="CI102" s="18">
        <f>IF(AU102="základní",1,IF(AU102="snížená",2,IF(AU102="zákl. přenesená",4,IF(AU102="sníž. přenesená",5,3))))</f>
        <v>1</v>
      </c>
      <c r="CJ102" s="18">
        <f>IF(AT102="stavební čast",1,IF(88102="investiční čast",2,3))</f>
        <v>1</v>
      </c>
      <c r="CK102" s="18" t="str">
        <f>IF(D102="Vyplň vlastní","","x")</f>
        <v/>
      </c>
    </row>
    <row r="103" spans="2:89" s="1" customFormat="1" ht="19.9" customHeight="1">
      <c r="B103" s="34"/>
      <c r="C103" s="35"/>
      <c r="D103" s="217" t="s">
        <v>117</v>
      </c>
      <c r="E103" s="218"/>
      <c r="F103" s="218"/>
      <c r="G103" s="218"/>
      <c r="H103" s="218"/>
      <c r="I103" s="218"/>
      <c r="J103" s="218"/>
      <c r="K103" s="218"/>
      <c r="L103" s="218"/>
      <c r="M103" s="218"/>
      <c r="N103" s="218"/>
      <c r="O103" s="218"/>
      <c r="P103" s="218"/>
      <c r="Q103" s="218"/>
      <c r="R103" s="218"/>
      <c r="S103" s="218"/>
      <c r="T103" s="218"/>
      <c r="U103" s="218"/>
      <c r="V103" s="218"/>
      <c r="W103" s="218"/>
      <c r="X103" s="218"/>
      <c r="Y103" s="218"/>
      <c r="Z103" s="218"/>
      <c r="AA103" s="218"/>
      <c r="AB103" s="218"/>
      <c r="AC103" s="35"/>
      <c r="AD103" s="35"/>
      <c r="AE103" s="35"/>
      <c r="AF103" s="35"/>
      <c r="AG103" s="215">
        <f>AG87*AS103</f>
        <v>0</v>
      </c>
      <c r="AH103" s="216"/>
      <c r="AI103" s="216"/>
      <c r="AJ103" s="216"/>
      <c r="AK103" s="216"/>
      <c r="AL103" s="216"/>
      <c r="AM103" s="216"/>
      <c r="AN103" s="216">
        <f>AG103+AV103</f>
        <v>0</v>
      </c>
      <c r="AO103" s="216"/>
      <c r="AP103" s="216"/>
      <c r="AQ103" s="36"/>
      <c r="AS103" s="113">
        <v>0</v>
      </c>
      <c r="AT103" s="114" t="s">
        <v>115</v>
      </c>
      <c r="AU103" s="114" t="s">
        <v>41</v>
      </c>
      <c r="AV103" s="115">
        <f>ROUND(IF(AU103="nulová",0,IF(OR(AU103="základní",AU103="zákl. přenesená"),AG103*L31,AG103*L32)),2)</f>
        <v>0</v>
      </c>
      <c r="BV103" s="18" t="s">
        <v>118</v>
      </c>
      <c r="BY103" s="109">
        <f>IF(AU103="základní",AV103,0)</f>
        <v>0</v>
      </c>
      <c r="BZ103" s="109">
        <f>IF(AU103="snížená",AV103,0)</f>
        <v>0</v>
      </c>
      <c r="CA103" s="109">
        <f>IF(AU103="zákl. přenesená",AV103,0)</f>
        <v>0</v>
      </c>
      <c r="CB103" s="109">
        <f>IF(AU103="sníž. přenesená",AV103,0)</f>
        <v>0</v>
      </c>
      <c r="CC103" s="109">
        <f>IF(AU103="nulová",AV103,0)</f>
        <v>0</v>
      </c>
      <c r="CD103" s="109">
        <f>IF(AU103="základní",AG103,0)</f>
        <v>0</v>
      </c>
      <c r="CE103" s="109">
        <f>IF(AU103="snížená",AG103,0)</f>
        <v>0</v>
      </c>
      <c r="CF103" s="109">
        <f>IF(AU103="zákl. přenesená",AG103,0)</f>
        <v>0</v>
      </c>
      <c r="CG103" s="109">
        <f>IF(AU103="sníž. přenesená",AG103,0)</f>
        <v>0</v>
      </c>
      <c r="CH103" s="109">
        <f>IF(AU103="nulová",AG103,0)</f>
        <v>0</v>
      </c>
      <c r="CI103" s="18">
        <f>IF(AU103="základní",1,IF(AU103="snížená",2,IF(AU103="zákl. přenesená",4,IF(AU103="sníž. přenesená",5,3))))</f>
        <v>1</v>
      </c>
      <c r="CJ103" s="18">
        <f>IF(AT103="stavební čast",1,IF(88103="investiční čast",2,3))</f>
        <v>1</v>
      </c>
      <c r="CK103" s="18" t="str">
        <f>IF(D103="Vyplň vlastní","","x")</f>
        <v/>
      </c>
    </row>
    <row r="104" spans="2:43" s="1" customFormat="1" ht="10.9" customHeight="1">
      <c r="B104" s="34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6"/>
    </row>
    <row r="105" spans="2:43" s="1" customFormat="1" ht="30" customHeight="1">
      <c r="B105" s="34"/>
      <c r="C105" s="116" t="s">
        <v>119</v>
      </c>
      <c r="D105" s="117"/>
      <c r="E105" s="117"/>
      <c r="F105" s="117"/>
      <c r="G105" s="117"/>
      <c r="H105" s="117"/>
      <c r="I105" s="117"/>
      <c r="J105" s="117"/>
      <c r="K105" s="117"/>
      <c r="L105" s="117"/>
      <c r="M105" s="117"/>
      <c r="N105" s="117"/>
      <c r="O105" s="117"/>
      <c r="P105" s="117"/>
      <c r="Q105" s="117"/>
      <c r="R105" s="117"/>
      <c r="S105" s="117"/>
      <c r="T105" s="117"/>
      <c r="U105" s="117"/>
      <c r="V105" s="117"/>
      <c r="W105" s="117"/>
      <c r="X105" s="117"/>
      <c r="Y105" s="117"/>
      <c r="Z105" s="117"/>
      <c r="AA105" s="117"/>
      <c r="AB105" s="117"/>
      <c r="AC105" s="117"/>
      <c r="AD105" s="117"/>
      <c r="AE105" s="117"/>
      <c r="AF105" s="117"/>
      <c r="AG105" s="221">
        <f>ROUND(AG87+AG99,2)</f>
        <v>0</v>
      </c>
      <c r="AH105" s="221"/>
      <c r="AI105" s="221"/>
      <c r="AJ105" s="221"/>
      <c r="AK105" s="221"/>
      <c r="AL105" s="221"/>
      <c r="AM105" s="221"/>
      <c r="AN105" s="221">
        <f>AN87+AN99</f>
        <v>0</v>
      </c>
      <c r="AO105" s="221"/>
      <c r="AP105" s="221"/>
      <c r="AQ105" s="36"/>
    </row>
    <row r="106" spans="2:43" s="1" customFormat="1" ht="6.95" customHeight="1">
      <c r="B106" s="58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60"/>
    </row>
  </sheetData>
  <sheetProtection algorithmName="SHA-512" hashValue="9j1zemyB+mPsREjYXAivSSYXq+sw6Ah0dsKoSM43HLx76H5V1pvFwyWebsmpOAMxa9BYUScIVD91elaVzgbCSg==" saltValue="32l9zXeI58fqa/vvDSrnVcyqeFcKuV/IabLdYGuEIteDnqK3gE3xc+IiozbRw2YUoxad3c79zFsPaSBl5khGUA==" spinCount="10" sheet="1" objects="1" scenarios="1" formatColumns="0" formatRows="0"/>
  <mergeCells count="94">
    <mergeCell ref="AG105:AM105"/>
    <mergeCell ref="AN105:AP105"/>
    <mergeCell ref="AR2:BE2"/>
    <mergeCell ref="D103:AB103"/>
    <mergeCell ref="AG103:AM103"/>
    <mergeCell ref="AN103:AP103"/>
    <mergeCell ref="AG87:AM87"/>
    <mergeCell ref="AN87:AP87"/>
    <mergeCell ref="AG99:AM99"/>
    <mergeCell ref="AN99:AP99"/>
    <mergeCell ref="D101:AB101"/>
    <mergeCell ref="AG101:AM101"/>
    <mergeCell ref="AN101:AP101"/>
    <mergeCell ref="D102:AB102"/>
    <mergeCell ref="AG102:AM102"/>
    <mergeCell ref="AN102:AP102"/>
    <mergeCell ref="AN97:AP97"/>
    <mergeCell ref="AG97:AM97"/>
    <mergeCell ref="D97:H97"/>
    <mergeCell ref="J97:AF97"/>
    <mergeCell ref="AG100:AM100"/>
    <mergeCell ref="AN100:AP100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N93:AP93"/>
    <mergeCell ref="AG93:AM93"/>
    <mergeCell ref="D93:H93"/>
    <mergeCell ref="J93:AF93"/>
    <mergeCell ref="AN94:AP94"/>
    <mergeCell ref="AG94:AM94"/>
    <mergeCell ref="D94:H94"/>
    <mergeCell ref="J94:AF94"/>
    <mergeCell ref="AN91:AP91"/>
    <mergeCell ref="AG91:AM91"/>
    <mergeCell ref="D91:H91"/>
    <mergeCell ref="J91:AF91"/>
    <mergeCell ref="AN92:AP92"/>
    <mergeCell ref="AG92:AM92"/>
    <mergeCell ref="D92:H92"/>
    <mergeCell ref="J92:AF92"/>
    <mergeCell ref="AN89:AP89"/>
    <mergeCell ref="AG89:AM89"/>
    <mergeCell ref="D89:H89"/>
    <mergeCell ref="J89:AF89"/>
    <mergeCell ref="AN90:AP90"/>
    <mergeCell ref="AG90:AM90"/>
    <mergeCell ref="D90:H90"/>
    <mergeCell ref="J90:AF90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C76:AP76"/>
    <mergeCell ref="L78:AO78"/>
    <mergeCell ref="AM82:AP82"/>
    <mergeCell ref="AS82:AT84"/>
    <mergeCell ref="AM83:AP83"/>
    <mergeCell ref="L35:O35"/>
    <mergeCell ref="W35:AE35"/>
    <mergeCell ref="AK35:AO35"/>
    <mergeCell ref="X37:AB37"/>
    <mergeCell ref="AK37:AO37"/>
    <mergeCell ref="L33:O33"/>
    <mergeCell ref="W33:AE33"/>
    <mergeCell ref="AK33:AO33"/>
    <mergeCell ref="L34:O34"/>
    <mergeCell ref="W34:AE34"/>
    <mergeCell ref="AK34:AO34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</mergeCells>
  <dataValidations count="2">
    <dataValidation type="list" allowBlank="1" showInputMessage="1" showErrorMessage="1" error="Povoleny jsou hodnoty základní, snížená, zákl. přenesená, sníž. přenesená, nulová." sqref="AU100:AU104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100:AT104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D 1.1.01.1,3 - ARCHI - D ...'!C2" display="/"/>
    <hyperlink ref="A89" location="'D 1.01.4.1 - ZAŘÍZEN - D ...'!C2" display="/"/>
    <hyperlink ref="A90" location="'D 1.01.4.2 - ZAŘÍZEN - D ...'!C2" display="/"/>
    <hyperlink ref="A91" location="'D 1.01.4.3 - ZAŘÍZEN - D ...'!C2" display="/"/>
    <hyperlink ref="A92" location="'D 1.01.4.5 - ZAŘÍZEN - D ...'!C2" display="/"/>
    <hyperlink ref="A93" location="'D 1.01.4.7 - ZAŘÍZEN - D ...'!C2" display="/"/>
    <hyperlink ref="A94" location="'D 1.01.4.8 - ZAŘÍZEN - D ...'!C2" display="/"/>
    <hyperlink ref="A95" location="'D 1.2.1 - KOMUNIKACE - D ...'!C2" display="/"/>
    <hyperlink ref="A96" location="'D 1.2.2 - TERÉNNÍ ÚP - D ...'!C2" display="/"/>
    <hyperlink ref="A97" location="'3 - VEDLEJŠÍ NÁKLADY - 3 ...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3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8"/>
      <c r="B1" s="11"/>
      <c r="C1" s="11"/>
      <c r="D1" s="12" t="s">
        <v>1</v>
      </c>
      <c r="E1" s="11"/>
      <c r="F1" s="13" t="s">
        <v>120</v>
      </c>
      <c r="G1" s="13"/>
      <c r="H1" s="263" t="s">
        <v>121</v>
      </c>
      <c r="I1" s="263"/>
      <c r="J1" s="263"/>
      <c r="K1" s="263"/>
      <c r="L1" s="13" t="s">
        <v>122</v>
      </c>
      <c r="M1" s="11"/>
      <c r="N1" s="11"/>
      <c r="O1" s="12" t="s">
        <v>123</v>
      </c>
      <c r="P1" s="11"/>
      <c r="Q1" s="11"/>
      <c r="R1" s="11"/>
      <c r="S1" s="13" t="s">
        <v>124</v>
      </c>
      <c r="T1" s="13"/>
      <c r="U1" s="118"/>
      <c r="V1" s="118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5" customHeight="1">
      <c r="C2" s="177" t="s">
        <v>7</v>
      </c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S2" s="222" t="s">
        <v>8</v>
      </c>
      <c r="T2" s="223"/>
      <c r="U2" s="223"/>
      <c r="V2" s="223"/>
      <c r="W2" s="223"/>
      <c r="X2" s="223"/>
      <c r="Y2" s="223"/>
      <c r="Z2" s="223"/>
      <c r="AA2" s="223"/>
      <c r="AB2" s="223"/>
      <c r="AC2" s="223"/>
      <c r="AT2" s="18" t="s">
        <v>108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125</v>
      </c>
    </row>
    <row r="4" spans="2:46" ht="36.95" customHeight="1">
      <c r="B4" s="22"/>
      <c r="C4" s="179" t="s">
        <v>126</v>
      </c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23"/>
      <c r="T4" s="17" t="s">
        <v>13</v>
      </c>
      <c r="AT4" s="18" t="s">
        <v>6</v>
      </c>
    </row>
    <row r="5" spans="2:18" ht="6.95" customHeight="1">
      <c r="B5" s="22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3"/>
    </row>
    <row r="6" spans="2:18" ht="25.35" customHeight="1">
      <c r="B6" s="22"/>
      <c r="C6" s="25"/>
      <c r="D6" s="29" t="s">
        <v>19</v>
      </c>
      <c r="E6" s="25"/>
      <c r="F6" s="224" t="str">
        <f>'Rekapitulace stavby'!K6</f>
        <v>D 1.01_VV_PZS_r0</v>
      </c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5"/>
      <c r="R6" s="23"/>
    </row>
    <row r="7" spans="2:18" s="1" customFormat="1" ht="32.85" customHeight="1">
      <c r="B7" s="34"/>
      <c r="C7" s="35"/>
      <c r="D7" s="28" t="s">
        <v>127</v>
      </c>
      <c r="E7" s="35"/>
      <c r="F7" s="185" t="s">
        <v>1363</v>
      </c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35"/>
      <c r="R7" s="36"/>
    </row>
    <row r="8" spans="2:18" s="1" customFormat="1" ht="14.45" customHeight="1">
      <c r="B8" s="34"/>
      <c r="C8" s="35"/>
      <c r="D8" s="29" t="s">
        <v>21</v>
      </c>
      <c r="E8" s="35"/>
      <c r="F8" s="27" t="s">
        <v>22</v>
      </c>
      <c r="G8" s="35"/>
      <c r="H8" s="35"/>
      <c r="I8" s="35"/>
      <c r="J8" s="35"/>
      <c r="K8" s="35"/>
      <c r="L8" s="35"/>
      <c r="M8" s="29" t="s">
        <v>23</v>
      </c>
      <c r="N8" s="35"/>
      <c r="O8" s="27" t="s">
        <v>22</v>
      </c>
      <c r="P8" s="35"/>
      <c r="Q8" s="35"/>
      <c r="R8" s="36"/>
    </row>
    <row r="9" spans="2:18" s="1" customFormat="1" ht="14.45" customHeight="1">
      <c r="B9" s="34"/>
      <c r="C9" s="35"/>
      <c r="D9" s="29" t="s">
        <v>24</v>
      </c>
      <c r="E9" s="35"/>
      <c r="F9" s="27" t="s">
        <v>25</v>
      </c>
      <c r="G9" s="35"/>
      <c r="H9" s="35"/>
      <c r="I9" s="35"/>
      <c r="J9" s="35"/>
      <c r="K9" s="35"/>
      <c r="L9" s="35"/>
      <c r="M9" s="29" t="s">
        <v>26</v>
      </c>
      <c r="N9" s="35"/>
      <c r="O9" s="227" t="str">
        <f>'Rekapitulace stavby'!AN8</f>
        <v>3.7.2018</v>
      </c>
      <c r="P9" s="228"/>
      <c r="Q9" s="35"/>
      <c r="R9" s="36"/>
    </row>
    <row r="10" spans="2:18" s="1" customFormat="1" ht="10.9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2:18" s="1" customFormat="1" ht="14.45" customHeight="1">
      <c r="B11" s="34"/>
      <c r="C11" s="35"/>
      <c r="D11" s="29" t="s">
        <v>28</v>
      </c>
      <c r="E11" s="35"/>
      <c r="F11" s="35"/>
      <c r="G11" s="35"/>
      <c r="H11" s="35"/>
      <c r="I11" s="35"/>
      <c r="J11" s="35"/>
      <c r="K11" s="35"/>
      <c r="L11" s="35"/>
      <c r="M11" s="29" t="s">
        <v>29</v>
      </c>
      <c r="N11" s="35"/>
      <c r="O11" s="183" t="str">
        <f>IF('Rekapitulace stavby'!AN10="","",'Rekapitulace stavby'!AN10)</f>
        <v/>
      </c>
      <c r="P11" s="183"/>
      <c r="Q11" s="35"/>
      <c r="R11" s="36"/>
    </row>
    <row r="12" spans="2:18" s="1" customFormat="1" ht="18" customHeight="1">
      <c r="B12" s="34"/>
      <c r="C12" s="35"/>
      <c r="D12" s="35"/>
      <c r="E12" s="27" t="str">
        <f>IF('Rekapitulace stavby'!E11="","",'Rekapitulace stavby'!E11)</f>
        <v xml:space="preserve"> </v>
      </c>
      <c r="F12" s="35"/>
      <c r="G12" s="35"/>
      <c r="H12" s="35"/>
      <c r="I12" s="35"/>
      <c r="J12" s="35"/>
      <c r="K12" s="35"/>
      <c r="L12" s="35"/>
      <c r="M12" s="29" t="s">
        <v>30</v>
      </c>
      <c r="N12" s="35"/>
      <c r="O12" s="183" t="str">
        <f>IF('Rekapitulace stavby'!AN11="","",'Rekapitulace stavby'!AN11)</f>
        <v/>
      </c>
      <c r="P12" s="183"/>
      <c r="Q12" s="35"/>
      <c r="R12" s="36"/>
    </row>
    <row r="13" spans="2:18" s="1" customFormat="1" ht="6.95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2:18" s="1" customFormat="1" ht="14.45" customHeight="1">
      <c r="B14" s="34"/>
      <c r="C14" s="35"/>
      <c r="D14" s="29" t="s">
        <v>31</v>
      </c>
      <c r="E14" s="35"/>
      <c r="F14" s="35"/>
      <c r="G14" s="35"/>
      <c r="H14" s="35"/>
      <c r="I14" s="35"/>
      <c r="J14" s="35"/>
      <c r="K14" s="35"/>
      <c r="L14" s="35"/>
      <c r="M14" s="29" t="s">
        <v>29</v>
      </c>
      <c r="N14" s="35"/>
      <c r="O14" s="229" t="str">
        <f>IF('Rekapitulace stavby'!AN13="","",'Rekapitulace stavby'!AN13)</f>
        <v>Vyplň údaj</v>
      </c>
      <c r="P14" s="183"/>
      <c r="Q14" s="35"/>
      <c r="R14" s="36"/>
    </row>
    <row r="15" spans="2:18" s="1" customFormat="1" ht="18" customHeight="1">
      <c r="B15" s="34"/>
      <c r="C15" s="35"/>
      <c r="D15" s="35"/>
      <c r="E15" s="229" t="str">
        <f>IF('Rekapitulace stavby'!E14="","",'Rekapitulace stavby'!E14)</f>
        <v>Vyplň údaj</v>
      </c>
      <c r="F15" s="230"/>
      <c r="G15" s="230"/>
      <c r="H15" s="230"/>
      <c r="I15" s="230"/>
      <c r="J15" s="230"/>
      <c r="K15" s="230"/>
      <c r="L15" s="230"/>
      <c r="M15" s="29" t="s">
        <v>30</v>
      </c>
      <c r="N15" s="35"/>
      <c r="O15" s="229" t="str">
        <f>IF('Rekapitulace stavby'!AN14="","",'Rekapitulace stavby'!AN14)</f>
        <v>Vyplň údaj</v>
      </c>
      <c r="P15" s="183"/>
      <c r="Q15" s="35"/>
      <c r="R15" s="36"/>
    </row>
    <row r="16" spans="2:18" s="1" customFormat="1" ht="6.95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5" customHeight="1">
      <c r="B17" s="34"/>
      <c r="C17" s="35"/>
      <c r="D17" s="29" t="s">
        <v>33</v>
      </c>
      <c r="E17" s="35"/>
      <c r="F17" s="35"/>
      <c r="G17" s="35"/>
      <c r="H17" s="35"/>
      <c r="I17" s="35"/>
      <c r="J17" s="35"/>
      <c r="K17" s="35"/>
      <c r="L17" s="35"/>
      <c r="M17" s="29" t="s">
        <v>29</v>
      </c>
      <c r="N17" s="35"/>
      <c r="O17" s="183" t="str">
        <f>IF('Rekapitulace stavby'!AN16="","",'Rekapitulace stavby'!AN16)</f>
        <v/>
      </c>
      <c r="P17" s="183"/>
      <c r="Q17" s="35"/>
      <c r="R17" s="36"/>
    </row>
    <row r="18" spans="2:18" s="1" customFormat="1" ht="18" customHeight="1">
      <c r="B18" s="34"/>
      <c r="C18" s="35"/>
      <c r="D18" s="35"/>
      <c r="E18" s="27" t="str">
        <f>IF('Rekapitulace stavby'!E17="","",'Rekapitulace stavby'!E17)</f>
        <v xml:space="preserve"> </v>
      </c>
      <c r="F18" s="35"/>
      <c r="G18" s="35"/>
      <c r="H18" s="35"/>
      <c r="I18" s="35"/>
      <c r="J18" s="35"/>
      <c r="K18" s="35"/>
      <c r="L18" s="35"/>
      <c r="M18" s="29" t="s">
        <v>30</v>
      </c>
      <c r="N18" s="35"/>
      <c r="O18" s="183" t="str">
        <f>IF('Rekapitulace stavby'!AN17="","",'Rekapitulace stavby'!AN17)</f>
        <v/>
      </c>
      <c r="P18" s="183"/>
      <c r="Q18" s="35"/>
      <c r="R18" s="36"/>
    </row>
    <row r="19" spans="2:18" s="1" customFormat="1" ht="6.9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5" customHeight="1">
      <c r="B20" s="34"/>
      <c r="C20" s="35"/>
      <c r="D20" s="29" t="s">
        <v>35</v>
      </c>
      <c r="E20" s="35"/>
      <c r="F20" s="35"/>
      <c r="G20" s="35"/>
      <c r="H20" s="35"/>
      <c r="I20" s="35"/>
      <c r="J20" s="35"/>
      <c r="K20" s="35"/>
      <c r="L20" s="35"/>
      <c r="M20" s="29" t="s">
        <v>29</v>
      </c>
      <c r="N20" s="35"/>
      <c r="O20" s="183" t="str">
        <f>IF('Rekapitulace stavby'!AN19="","",'Rekapitulace stavby'!AN19)</f>
        <v/>
      </c>
      <c r="P20" s="183"/>
      <c r="Q20" s="35"/>
      <c r="R20" s="36"/>
    </row>
    <row r="21" spans="2:18" s="1" customFormat="1" ht="18" customHeight="1">
      <c r="B21" s="34"/>
      <c r="C21" s="35"/>
      <c r="D21" s="35"/>
      <c r="E21" s="27" t="str">
        <f>IF('Rekapitulace stavby'!E20="","",'Rekapitulace stavby'!E20)</f>
        <v xml:space="preserve"> </v>
      </c>
      <c r="F21" s="35"/>
      <c r="G21" s="35"/>
      <c r="H21" s="35"/>
      <c r="I21" s="35"/>
      <c r="J21" s="35"/>
      <c r="K21" s="35"/>
      <c r="L21" s="35"/>
      <c r="M21" s="29" t="s">
        <v>30</v>
      </c>
      <c r="N21" s="35"/>
      <c r="O21" s="183" t="str">
        <f>IF('Rekapitulace stavby'!AN20="","",'Rekapitulace stavby'!AN20)</f>
        <v/>
      </c>
      <c r="P21" s="183"/>
      <c r="Q21" s="35"/>
      <c r="R21" s="36"/>
    </row>
    <row r="22" spans="2:18" s="1" customFormat="1" ht="6.9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5" customHeight="1">
      <c r="B23" s="34"/>
      <c r="C23" s="35"/>
      <c r="D23" s="29" t="s">
        <v>36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16.5" customHeight="1">
      <c r="B24" s="34"/>
      <c r="C24" s="35"/>
      <c r="D24" s="35"/>
      <c r="E24" s="188" t="s">
        <v>22</v>
      </c>
      <c r="F24" s="188"/>
      <c r="G24" s="188"/>
      <c r="H24" s="188"/>
      <c r="I24" s="188"/>
      <c r="J24" s="188"/>
      <c r="K24" s="188"/>
      <c r="L24" s="188"/>
      <c r="M24" s="35"/>
      <c r="N24" s="35"/>
      <c r="O24" s="35"/>
      <c r="P24" s="35"/>
      <c r="Q24" s="35"/>
      <c r="R24" s="36"/>
    </row>
    <row r="25" spans="2:18" s="1" customFormat="1" ht="6.9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5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5" customHeight="1">
      <c r="B27" s="34"/>
      <c r="C27" s="35"/>
      <c r="D27" s="119" t="s">
        <v>129</v>
      </c>
      <c r="E27" s="35"/>
      <c r="F27" s="35"/>
      <c r="G27" s="35"/>
      <c r="H27" s="35"/>
      <c r="I27" s="35"/>
      <c r="J27" s="35"/>
      <c r="K27" s="35"/>
      <c r="L27" s="35"/>
      <c r="M27" s="189">
        <f>N88</f>
        <v>0</v>
      </c>
      <c r="N27" s="189"/>
      <c r="O27" s="189"/>
      <c r="P27" s="189"/>
      <c r="Q27" s="35"/>
      <c r="R27" s="36"/>
    </row>
    <row r="28" spans="2:18" s="1" customFormat="1" ht="14.45" customHeight="1">
      <c r="B28" s="34"/>
      <c r="C28" s="35"/>
      <c r="D28" s="33" t="s">
        <v>114</v>
      </c>
      <c r="E28" s="35"/>
      <c r="F28" s="35"/>
      <c r="G28" s="35"/>
      <c r="H28" s="35"/>
      <c r="I28" s="35"/>
      <c r="J28" s="35"/>
      <c r="K28" s="35"/>
      <c r="L28" s="35"/>
      <c r="M28" s="189">
        <f>N93</f>
        <v>0</v>
      </c>
      <c r="N28" s="189"/>
      <c r="O28" s="189"/>
      <c r="P28" s="189"/>
      <c r="Q28" s="35"/>
      <c r="R28" s="36"/>
    </row>
    <row r="29" spans="2:18" s="1" customFormat="1" ht="6.95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35" customHeight="1">
      <c r="B30" s="34"/>
      <c r="C30" s="35"/>
      <c r="D30" s="120" t="s">
        <v>39</v>
      </c>
      <c r="E30" s="35"/>
      <c r="F30" s="35"/>
      <c r="G30" s="35"/>
      <c r="H30" s="35"/>
      <c r="I30" s="35"/>
      <c r="J30" s="35"/>
      <c r="K30" s="35"/>
      <c r="L30" s="35"/>
      <c r="M30" s="231">
        <f>ROUND(M27+M28,2)</f>
        <v>0</v>
      </c>
      <c r="N30" s="226"/>
      <c r="O30" s="226"/>
      <c r="P30" s="226"/>
      <c r="Q30" s="35"/>
      <c r="R30" s="36"/>
    </row>
    <row r="31" spans="2:18" s="1" customFormat="1" ht="6.95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5" customHeight="1">
      <c r="B32" s="34"/>
      <c r="C32" s="35"/>
      <c r="D32" s="41" t="s">
        <v>40</v>
      </c>
      <c r="E32" s="41" t="s">
        <v>41</v>
      </c>
      <c r="F32" s="42">
        <v>0.21</v>
      </c>
      <c r="G32" s="121" t="s">
        <v>42</v>
      </c>
      <c r="H32" s="232">
        <f>(SUM(BE93:BE100)+SUM(BE118:BE137))</f>
        <v>0</v>
      </c>
      <c r="I32" s="226"/>
      <c r="J32" s="226"/>
      <c r="K32" s="35"/>
      <c r="L32" s="35"/>
      <c r="M32" s="232">
        <f>ROUND((SUM(BE93:BE100)+SUM(BE118:BE137)),2)*F32</f>
        <v>0</v>
      </c>
      <c r="N32" s="226"/>
      <c r="O32" s="226"/>
      <c r="P32" s="226"/>
      <c r="Q32" s="35"/>
      <c r="R32" s="36"/>
    </row>
    <row r="33" spans="2:18" s="1" customFormat="1" ht="14.45" customHeight="1">
      <c r="B33" s="34"/>
      <c r="C33" s="35"/>
      <c r="D33" s="35"/>
      <c r="E33" s="41" t="s">
        <v>43</v>
      </c>
      <c r="F33" s="42">
        <v>0.15</v>
      </c>
      <c r="G33" s="121" t="s">
        <v>42</v>
      </c>
      <c r="H33" s="232">
        <f>(SUM(BF93:BF100)+SUM(BF118:BF137))</f>
        <v>0</v>
      </c>
      <c r="I33" s="226"/>
      <c r="J33" s="226"/>
      <c r="K33" s="35"/>
      <c r="L33" s="35"/>
      <c r="M33" s="232">
        <f>ROUND((SUM(BF93:BF100)+SUM(BF118:BF137)),2)*F33</f>
        <v>0</v>
      </c>
      <c r="N33" s="226"/>
      <c r="O33" s="226"/>
      <c r="P33" s="226"/>
      <c r="Q33" s="35"/>
      <c r="R33" s="36"/>
    </row>
    <row r="34" spans="2:18" s="1" customFormat="1" ht="14.45" customHeight="1" hidden="1">
      <c r="B34" s="34"/>
      <c r="C34" s="35"/>
      <c r="D34" s="35"/>
      <c r="E34" s="41" t="s">
        <v>44</v>
      </c>
      <c r="F34" s="42">
        <v>0.21</v>
      </c>
      <c r="G34" s="121" t="s">
        <v>42</v>
      </c>
      <c r="H34" s="232">
        <f>(SUM(BG93:BG100)+SUM(BG118:BG137))</f>
        <v>0</v>
      </c>
      <c r="I34" s="226"/>
      <c r="J34" s="226"/>
      <c r="K34" s="35"/>
      <c r="L34" s="35"/>
      <c r="M34" s="232">
        <v>0</v>
      </c>
      <c r="N34" s="226"/>
      <c r="O34" s="226"/>
      <c r="P34" s="226"/>
      <c r="Q34" s="35"/>
      <c r="R34" s="36"/>
    </row>
    <row r="35" spans="2:18" s="1" customFormat="1" ht="14.45" customHeight="1" hidden="1">
      <c r="B35" s="34"/>
      <c r="C35" s="35"/>
      <c r="D35" s="35"/>
      <c r="E35" s="41" t="s">
        <v>45</v>
      </c>
      <c r="F35" s="42">
        <v>0.15</v>
      </c>
      <c r="G35" s="121" t="s">
        <v>42</v>
      </c>
      <c r="H35" s="232">
        <f>(SUM(BH93:BH100)+SUM(BH118:BH137))</f>
        <v>0</v>
      </c>
      <c r="I35" s="226"/>
      <c r="J35" s="226"/>
      <c r="K35" s="35"/>
      <c r="L35" s="35"/>
      <c r="M35" s="232">
        <v>0</v>
      </c>
      <c r="N35" s="226"/>
      <c r="O35" s="226"/>
      <c r="P35" s="226"/>
      <c r="Q35" s="35"/>
      <c r="R35" s="36"/>
    </row>
    <row r="36" spans="2:18" s="1" customFormat="1" ht="14.45" customHeight="1" hidden="1">
      <c r="B36" s="34"/>
      <c r="C36" s="35"/>
      <c r="D36" s="35"/>
      <c r="E36" s="41" t="s">
        <v>46</v>
      </c>
      <c r="F36" s="42">
        <v>0</v>
      </c>
      <c r="G36" s="121" t="s">
        <v>42</v>
      </c>
      <c r="H36" s="232">
        <f>(SUM(BI93:BI100)+SUM(BI118:BI137))</f>
        <v>0</v>
      </c>
      <c r="I36" s="226"/>
      <c r="J36" s="226"/>
      <c r="K36" s="35"/>
      <c r="L36" s="35"/>
      <c r="M36" s="232">
        <v>0</v>
      </c>
      <c r="N36" s="226"/>
      <c r="O36" s="226"/>
      <c r="P36" s="226"/>
      <c r="Q36" s="35"/>
      <c r="R36" s="36"/>
    </row>
    <row r="37" spans="2:18" s="1" customFormat="1" ht="6.9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35" customHeight="1">
      <c r="B38" s="34"/>
      <c r="C38" s="117"/>
      <c r="D38" s="122" t="s">
        <v>47</v>
      </c>
      <c r="E38" s="78"/>
      <c r="F38" s="78"/>
      <c r="G38" s="123" t="s">
        <v>48</v>
      </c>
      <c r="H38" s="124" t="s">
        <v>49</v>
      </c>
      <c r="I38" s="78"/>
      <c r="J38" s="78"/>
      <c r="K38" s="78"/>
      <c r="L38" s="233">
        <f>SUM(M30:M36)</f>
        <v>0</v>
      </c>
      <c r="M38" s="233"/>
      <c r="N38" s="233"/>
      <c r="O38" s="233"/>
      <c r="P38" s="234"/>
      <c r="Q38" s="117"/>
      <c r="R38" s="36"/>
    </row>
    <row r="39" spans="2:18" s="1" customFormat="1" ht="14.4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 ht="13.5">
      <c r="B41" s="22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3"/>
    </row>
    <row r="42" spans="2:18" ht="13.5">
      <c r="B42" s="2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3"/>
    </row>
    <row r="43" spans="2:18" ht="13.5"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3"/>
    </row>
    <row r="44" spans="2:18" ht="13.5"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3"/>
    </row>
    <row r="45" spans="2:18" ht="13.5">
      <c r="B45" s="2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3"/>
    </row>
    <row r="46" spans="2:18" ht="13.5">
      <c r="B46" s="2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3"/>
    </row>
    <row r="47" spans="2:18" ht="13.5">
      <c r="B47" s="2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3"/>
    </row>
    <row r="48" spans="2:18" ht="13.5">
      <c r="B48" s="2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3"/>
    </row>
    <row r="49" spans="2:18" ht="13.5">
      <c r="B49" s="22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3"/>
    </row>
    <row r="50" spans="2:18" s="1" customFormat="1" ht="13.5">
      <c r="B50" s="34"/>
      <c r="C50" s="35"/>
      <c r="D50" s="49" t="s">
        <v>50</v>
      </c>
      <c r="E50" s="50"/>
      <c r="F50" s="50"/>
      <c r="G50" s="50"/>
      <c r="H50" s="51"/>
      <c r="I50" s="35"/>
      <c r="J50" s="49" t="s">
        <v>51</v>
      </c>
      <c r="K50" s="50"/>
      <c r="L50" s="50"/>
      <c r="M50" s="50"/>
      <c r="N50" s="50"/>
      <c r="O50" s="50"/>
      <c r="P50" s="51"/>
      <c r="Q50" s="35"/>
      <c r="R50" s="36"/>
    </row>
    <row r="51" spans="2:18" ht="13.5">
      <c r="B51" s="22"/>
      <c r="C51" s="25"/>
      <c r="D51" s="52"/>
      <c r="E51" s="25"/>
      <c r="F51" s="25"/>
      <c r="G51" s="25"/>
      <c r="H51" s="53"/>
      <c r="I51" s="25"/>
      <c r="J51" s="52"/>
      <c r="K51" s="25"/>
      <c r="L51" s="25"/>
      <c r="M51" s="25"/>
      <c r="N51" s="25"/>
      <c r="O51" s="25"/>
      <c r="P51" s="53"/>
      <c r="Q51" s="25"/>
      <c r="R51" s="23"/>
    </row>
    <row r="52" spans="2:18" ht="13.5">
      <c r="B52" s="22"/>
      <c r="C52" s="25"/>
      <c r="D52" s="52"/>
      <c r="E52" s="25"/>
      <c r="F52" s="25"/>
      <c r="G52" s="25"/>
      <c r="H52" s="53"/>
      <c r="I52" s="25"/>
      <c r="J52" s="52"/>
      <c r="K52" s="25"/>
      <c r="L52" s="25"/>
      <c r="M52" s="25"/>
      <c r="N52" s="25"/>
      <c r="O52" s="25"/>
      <c r="P52" s="53"/>
      <c r="Q52" s="25"/>
      <c r="R52" s="23"/>
    </row>
    <row r="53" spans="2:18" ht="13.5">
      <c r="B53" s="22"/>
      <c r="C53" s="25"/>
      <c r="D53" s="52"/>
      <c r="E53" s="25"/>
      <c r="F53" s="25"/>
      <c r="G53" s="25"/>
      <c r="H53" s="53"/>
      <c r="I53" s="25"/>
      <c r="J53" s="52"/>
      <c r="K53" s="25"/>
      <c r="L53" s="25"/>
      <c r="M53" s="25"/>
      <c r="N53" s="25"/>
      <c r="O53" s="25"/>
      <c r="P53" s="53"/>
      <c r="Q53" s="25"/>
      <c r="R53" s="23"/>
    </row>
    <row r="54" spans="2:18" ht="13.5">
      <c r="B54" s="22"/>
      <c r="C54" s="25"/>
      <c r="D54" s="52"/>
      <c r="E54" s="25"/>
      <c r="F54" s="25"/>
      <c r="G54" s="25"/>
      <c r="H54" s="53"/>
      <c r="I54" s="25"/>
      <c r="J54" s="52"/>
      <c r="K54" s="25"/>
      <c r="L54" s="25"/>
      <c r="M54" s="25"/>
      <c r="N54" s="25"/>
      <c r="O54" s="25"/>
      <c r="P54" s="53"/>
      <c r="Q54" s="25"/>
      <c r="R54" s="23"/>
    </row>
    <row r="55" spans="2:18" ht="13.5">
      <c r="B55" s="22"/>
      <c r="C55" s="25"/>
      <c r="D55" s="52"/>
      <c r="E55" s="25"/>
      <c r="F55" s="25"/>
      <c r="G55" s="25"/>
      <c r="H55" s="53"/>
      <c r="I55" s="25"/>
      <c r="J55" s="52"/>
      <c r="K55" s="25"/>
      <c r="L55" s="25"/>
      <c r="M55" s="25"/>
      <c r="N55" s="25"/>
      <c r="O55" s="25"/>
      <c r="P55" s="53"/>
      <c r="Q55" s="25"/>
      <c r="R55" s="23"/>
    </row>
    <row r="56" spans="2:18" ht="13.5">
      <c r="B56" s="22"/>
      <c r="C56" s="25"/>
      <c r="D56" s="52"/>
      <c r="E56" s="25"/>
      <c r="F56" s="25"/>
      <c r="G56" s="25"/>
      <c r="H56" s="53"/>
      <c r="I56" s="25"/>
      <c r="J56" s="52"/>
      <c r="K56" s="25"/>
      <c r="L56" s="25"/>
      <c r="M56" s="25"/>
      <c r="N56" s="25"/>
      <c r="O56" s="25"/>
      <c r="P56" s="53"/>
      <c r="Q56" s="25"/>
      <c r="R56" s="23"/>
    </row>
    <row r="57" spans="2:18" ht="13.5">
      <c r="B57" s="22"/>
      <c r="C57" s="25"/>
      <c r="D57" s="52"/>
      <c r="E57" s="25"/>
      <c r="F57" s="25"/>
      <c r="G57" s="25"/>
      <c r="H57" s="53"/>
      <c r="I57" s="25"/>
      <c r="J57" s="52"/>
      <c r="K57" s="25"/>
      <c r="L57" s="25"/>
      <c r="M57" s="25"/>
      <c r="N57" s="25"/>
      <c r="O57" s="25"/>
      <c r="P57" s="53"/>
      <c r="Q57" s="25"/>
      <c r="R57" s="23"/>
    </row>
    <row r="58" spans="2:18" ht="13.5">
      <c r="B58" s="22"/>
      <c r="C58" s="25"/>
      <c r="D58" s="52"/>
      <c r="E58" s="25"/>
      <c r="F58" s="25"/>
      <c r="G58" s="25"/>
      <c r="H58" s="53"/>
      <c r="I58" s="25"/>
      <c r="J58" s="52"/>
      <c r="K58" s="25"/>
      <c r="L58" s="25"/>
      <c r="M58" s="25"/>
      <c r="N58" s="25"/>
      <c r="O58" s="25"/>
      <c r="P58" s="53"/>
      <c r="Q58" s="25"/>
      <c r="R58" s="23"/>
    </row>
    <row r="59" spans="2:18" s="1" customFormat="1" ht="13.5">
      <c r="B59" s="34"/>
      <c r="C59" s="35"/>
      <c r="D59" s="54" t="s">
        <v>52</v>
      </c>
      <c r="E59" s="55"/>
      <c r="F59" s="55"/>
      <c r="G59" s="56" t="s">
        <v>53</v>
      </c>
      <c r="H59" s="57"/>
      <c r="I59" s="35"/>
      <c r="J59" s="54" t="s">
        <v>52</v>
      </c>
      <c r="K59" s="55"/>
      <c r="L59" s="55"/>
      <c r="M59" s="55"/>
      <c r="N59" s="56" t="s">
        <v>53</v>
      </c>
      <c r="O59" s="55"/>
      <c r="P59" s="57"/>
      <c r="Q59" s="35"/>
      <c r="R59" s="36"/>
    </row>
    <row r="60" spans="2:18" ht="13.5">
      <c r="B60" s="22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3"/>
    </row>
    <row r="61" spans="2:18" s="1" customFormat="1" ht="13.5">
      <c r="B61" s="34"/>
      <c r="C61" s="35"/>
      <c r="D61" s="49" t="s">
        <v>54</v>
      </c>
      <c r="E61" s="50"/>
      <c r="F61" s="50"/>
      <c r="G61" s="50"/>
      <c r="H61" s="51"/>
      <c r="I61" s="35"/>
      <c r="J61" s="49" t="s">
        <v>55</v>
      </c>
      <c r="K61" s="50"/>
      <c r="L61" s="50"/>
      <c r="M61" s="50"/>
      <c r="N61" s="50"/>
      <c r="O61" s="50"/>
      <c r="P61" s="51"/>
      <c r="Q61" s="35"/>
      <c r="R61" s="36"/>
    </row>
    <row r="62" spans="2:18" ht="13.5">
      <c r="B62" s="22"/>
      <c r="C62" s="25"/>
      <c r="D62" s="52"/>
      <c r="E62" s="25"/>
      <c r="F62" s="25"/>
      <c r="G62" s="25"/>
      <c r="H62" s="53"/>
      <c r="I62" s="25"/>
      <c r="J62" s="52"/>
      <c r="K62" s="25"/>
      <c r="L62" s="25"/>
      <c r="M62" s="25"/>
      <c r="N62" s="25"/>
      <c r="O62" s="25"/>
      <c r="P62" s="53"/>
      <c r="Q62" s="25"/>
      <c r="R62" s="23"/>
    </row>
    <row r="63" spans="2:18" ht="13.5">
      <c r="B63" s="22"/>
      <c r="C63" s="25"/>
      <c r="D63" s="52"/>
      <c r="E63" s="25"/>
      <c r="F63" s="25"/>
      <c r="G63" s="25"/>
      <c r="H63" s="53"/>
      <c r="I63" s="25"/>
      <c r="J63" s="52"/>
      <c r="K63" s="25"/>
      <c r="L63" s="25"/>
      <c r="M63" s="25"/>
      <c r="N63" s="25"/>
      <c r="O63" s="25"/>
      <c r="P63" s="53"/>
      <c r="Q63" s="25"/>
      <c r="R63" s="23"/>
    </row>
    <row r="64" spans="2:18" ht="13.5">
      <c r="B64" s="22"/>
      <c r="C64" s="25"/>
      <c r="D64" s="52"/>
      <c r="E64" s="25"/>
      <c r="F64" s="25"/>
      <c r="G64" s="25"/>
      <c r="H64" s="53"/>
      <c r="I64" s="25"/>
      <c r="J64" s="52"/>
      <c r="K64" s="25"/>
      <c r="L64" s="25"/>
      <c r="M64" s="25"/>
      <c r="N64" s="25"/>
      <c r="O64" s="25"/>
      <c r="P64" s="53"/>
      <c r="Q64" s="25"/>
      <c r="R64" s="23"/>
    </row>
    <row r="65" spans="2:18" ht="13.5">
      <c r="B65" s="22"/>
      <c r="C65" s="25"/>
      <c r="D65" s="52"/>
      <c r="E65" s="25"/>
      <c r="F65" s="25"/>
      <c r="G65" s="25"/>
      <c r="H65" s="53"/>
      <c r="I65" s="25"/>
      <c r="J65" s="52"/>
      <c r="K65" s="25"/>
      <c r="L65" s="25"/>
      <c r="M65" s="25"/>
      <c r="N65" s="25"/>
      <c r="O65" s="25"/>
      <c r="P65" s="53"/>
      <c r="Q65" s="25"/>
      <c r="R65" s="23"/>
    </row>
    <row r="66" spans="2:18" ht="13.5">
      <c r="B66" s="22"/>
      <c r="C66" s="25"/>
      <c r="D66" s="52"/>
      <c r="E66" s="25"/>
      <c r="F66" s="25"/>
      <c r="G66" s="25"/>
      <c r="H66" s="53"/>
      <c r="I66" s="25"/>
      <c r="J66" s="52"/>
      <c r="K66" s="25"/>
      <c r="L66" s="25"/>
      <c r="M66" s="25"/>
      <c r="N66" s="25"/>
      <c r="O66" s="25"/>
      <c r="P66" s="53"/>
      <c r="Q66" s="25"/>
      <c r="R66" s="23"/>
    </row>
    <row r="67" spans="2:18" ht="13.5">
      <c r="B67" s="22"/>
      <c r="C67" s="25"/>
      <c r="D67" s="52"/>
      <c r="E67" s="25"/>
      <c r="F67" s="25"/>
      <c r="G67" s="25"/>
      <c r="H67" s="53"/>
      <c r="I67" s="25"/>
      <c r="J67" s="52"/>
      <c r="K67" s="25"/>
      <c r="L67" s="25"/>
      <c r="M67" s="25"/>
      <c r="N67" s="25"/>
      <c r="O67" s="25"/>
      <c r="P67" s="53"/>
      <c r="Q67" s="25"/>
      <c r="R67" s="23"/>
    </row>
    <row r="68" spans="2:18" ht="13.5">
      <c r="B68" s="22"/>
      <c r="C68" s="25"/>
      <c r="D68" s="52"/>
      <c r="E68" s="25"/>
      <c r="F68" s="25"/>
      <c r="G68" s="25"/>
      <c r="H68" s="53"/>
      <c r="I68" s="25"/>
      <c r="J68" s="52"/>
      <c r="K68" s="25"/>
      <c r="L68" s="25"/>
      <c r="M68" s="25"/>
      <c r="N68" s="25"/>
      <c r="O68" s="25"/>
      <c r="P68" s="53"/>
      <c r="Q68" s="25"/>
      <c r="R68" s="23"/>
    </row>
    <row r="69" spans="2:18" ht="13.5">
      <c r="B69" s="22"/>
      <c r="C69" s="25"/>
      <c r="D69" s="52"/>
      <c r="E69" s="25"/>
      <c r="F69" s="25"/>
      <c r="G69" s="25"/>
      <c r="H69" s="53"/>
      <c r="I69" s="25"/>
      <c r="J69" s="52"/>
      <c r="K69" s="25"/>
      <c r="L69" s="25"/>
      <c r="M69" s="25"/>
      <c r="N69" s="25"/>
      <c r="O69" s="25"/>
      <c r="P69" s="53"/>
      <c r="Q69" s="25"/>
      <c r="R69" s="23"/>
    </row>
    <row r="70" spans="2:18" s="1" customFormat="1" ht="13.5">
      <c r="B70" s="34"/>
      <c r="C70" s="35"/>
      <c r="D70" s="54" t="s">
        <v>52</v>
      </c>
      <c r="E70" s="55"/>
      <c r="F70" s="55"/>
      <c r="G70" s="56" t="s">
        <v>53</v>
      </c>
      <c r="H70" s="57"/>
      <c r="I70" s="35"/>
      <c r="J70" s="54" t="s">
        <v>52</v>
      </c>
      <c r="K70" s="55"/>
      <c r="L70" s="55"/>
      <c r="M70" s="55"/>
      <c r="N70" s="56" t="s">
        <v>53</v>
      </c>
      <c r="O70" s="55"/>
      <c r="P70" s="57"/>
      <c r="Q70" s="35"/>
      <c r="R70" s="36"/>
    </row>
    <row r="71" spans="2:18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5" customHeight="1">
      <c r="B75" s="125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7"/>
    </row>
    <row r="76" spans="2:21" s="1" customFormat="1" ht="36.95" customHeight="1">
      <c r="B76" s="34"/>
      <c r="C76" s="179" t="s">
        <v>130</v>
      </c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36"/>
      <c r="T76" s="128"/>
      <c r="U76" s="128"/>
    </row>
    <row r="77" spans="2:21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  <c r="T77" s="128"/>
      <c r="U77" s="128"/>
    </row>
    <row r="78" spans="2:21" s="1" customFormat="1" ht="30" customHeight="1">
      <c r="B78" s="34"/>
      <c r="C78" s="29" t="s">
        <v>19</v>
      </c>
      <c r="D78" s="35"/>
      <c r="E78" s="35"/>
      <c r="F78" s="224" t="str">
        <f>F6</f>
        <v>D 1.01_VV_PZS_r0</v>
      </c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35"/>
      <c r="R78" s="36"/>
      <c r="T78" s="128"/>
      <c r="U78" s="128"/>
    </row>
    <row r="79" spans="2:21" s="1" customFormat="1" ht="36.95" customHeight="1">
      <c r="B79" s="34"/>
      <c r="C79" s="68" t="s">
        <v>127</v>
      </c>
      <c r="D79" s="35"/>
      <c r="E79" s="35"/>
      <c r="F79" s="199" t="str">
        <f>F7</f>
        <v>D 1.2.2 - TERÉNNÍ ÚP - D 1.2.2 - TERÉNNÍ ÚPRAVY</v>
      </c>
      <c r="G79" s="226"/>
      <c r="H79" s="226"/>
      <c r="I79" s="226"/>
      <c r="J79" s="226"/>
      <c r="K79" s="226"/>
      <c r="L79" s="226"/>
      <c r="M79" s="226"/>
      <c r="N79" s="226"/>
      <c r="O79" s="226"/>
      <c r="P79" s="226"/>
      <c r="Q79" s="35"/>
      <c r="R79" s="36"/>
      <c r="T79" s="128"/>
      <c r="U79" s="128"/>
    </row>
    <row r="80" spans="2:21" s="1" customFormat="1" ht="6.95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  <c r="T80" s="128"/>
      <c r="U80" s="128"/>
    </row>
    <row r="81" spans="2:21" s="1" customFormat="1" ht="18" customHeight="1">
      <c r="B81" s="34"/>
      <c r="C81" s="29" t="s">
        <v>24</v>
      </c>
      <c r="D81" s="35"/>
      <c r="E81" s="35"/>
      <c r="F81" s="27" t="str">
        <f>F9</f>
        <v xml:space="preserve"> </v>
      </c>
      <c r="G81" s="35"/>
      <c r="H81" s="35"/>
      <c r="I81" s="35"/>
      <c r="J81" s="35"/>
      <c r="K81" s="29" t="s">
        <v>26</v>
      </c>
      <c r="L81" s="35"/>
      <c r="M81" s="228" t="str">
        <f>IF(O9="","",O9)</f>
        <v>3.7.2018</v>
      </c>
      <c r="N81" s="228"/>
      <c r="O81" s="228"/>
      <c r="P81" s="228"/>
      <c r="Q81" s="35"/>
      <c r="R81" s="36"/>
      <c r="T81" s="128"/>
      <c r="U81" s="128"/>
    </row>
    <row r="82" spans="2:21" s="1" customFormat="1" ht="6.95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  <c r="T82" s="128"/>
      <c r="U82" s="128"/>
    </row>
    <row r="83" spans="2:21" s="1" customFormat="1" ht="13.5">
      <c r="B83" s="34"/>
      <c r="C83" s="29" t="s">
        <v>28</v>
      </c>
      <c r="D83" s="35"/>
      <c r="E83" s="35"/>
      <c r="F83" s="27" t="str">
        <f>E12</f>
        <v xml:space="preserve"> </v>
      </c>
      <c r="G83" s="35"/>
      <c r="H83" s="35"/>
      <c r="I83" s="35"/>
      <c r="J83" s="35"/>
      <c r="K83" s="29" t="s">
        <v>33</v>
      </c>
      <c r="L83" s="35"/>
      <c r="M83" s="183" t="str">
        <f>E18</f>
        <v xml:space="preserve"> </v>
      </c>
      <c r="N83" s="183"/>
      <c r="O83" s="183"/>
      <c r="P83" s="183"/>
      <c r="Q83" s="183"/>
      <c r="R83" s="36"/>
      <c r="T83" s="128"/>
      <c r="U83" s="128"/>
    </row>
    <row r="84" spans="2:21" s="1" customFormat="1" ht="14.45" customHeight="1">
      <c r="B84" s="34"/>
      <c r="C84" s="29" t="s">
        <v>31</v>
      </c>
      <c r="D84" s="35"/>
      <c r="E84" s="35"/>
      <c r="F84" s="27" t="str">
        <f>IF(E15="","",E15)</f>
        <v>Vyplň údaj</v>
      </c>
      <c r="G84" s="35"/>
      <c r="H84" s="35"/>
      <c r="I84" s="35"/>
      <c r="J84" s="35"/>
      <c r="K84" s="29" t="s">
        <v>35</v>
      </c>
      <c r="L84" s="35"/>
      <c r="M84" s="183" t="str">
        <f>E21</f>
        <v xml:space="preserve"> </v>
      </c>
      <c r="N84" s="183"/>
      <c r="O84" s="183"/>
      <c r="P84" s="183"/>
      <c r="Q84" s="183"/>
      <c r="R84" s="36"/>
      <c r="T84" s="128"/>
      <c r="U84" s="128"/>
    </row>
    <row r="85" spans="2:21" s="1" customFormat="1" ht="10.3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  <c r="T85" s="128"/>
      <c r="U85" s="128"/>
    </row>
    <row r="86" spans="2:21" s="1" customFormat="1" ht="29.25" customHeight="1">
      <c r="B86" s="34"/>
      <c r="C86" s="235" t="s">
        <v>131</v>
      </c>
      <c r="D86" s="236"/>
      <c r="E86" s="236"/>
      <c r="F86" s="236"/>
      <c r="G86" s="236"/>
      <c r="H86" s="117"/>
      <c r="I86" s="117"/>
      <c r="J86" s="117"/>
      <c r="K86" s="117"/>
      <c r="L86" s="117"/>
      <c r="M86" s="117"/>
      <c r="N86" s="235" t="s">
        <v>132</v>
      </c>
      <c r="O86" s="236"/>
      <c r="P86" s="236"/>
      <c r="Q86" s="236"/>
      <c r="R86" s="36"/>
      <c r="T86" s="128"/>
      <c r="U86" s="128"/>
    </row>
    <row r="87" spans="2:21" s="1" customFormat="1" ht="10.3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  <c r="T87" s="128"/>
      <c r="U87" s="128"/>
    </row>
    <row r="88" spans="2:47" s="1" customFormat="1" ht="29.25" customHeight="1">
      <c r="B88" s="34"/>
      <c r="C88" s="129" t="s">
        <v>133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220">
        <f>N118</f>
        <v>0</v>
      </c>
      <c r="O88" s="237"/>
      <c r="P88" s="237"/>
      <c r="Q88" s="237"/>
      <c r="R88" s="36"/>
      <c r="T88" s="128"/>
      <c r="U88" s="128"/>
      <c r="AU88" s="18" t="s">
        <v>134</v>
      </c>
    </row>
    <row r="89" spans="2:21" s="6" customFormat="1" ht="24.95" customHeight="1">
      <c r="B89" s="130"/>
      <c r="C89" s="131"/>
      <c r="D89" s="132" t="s">
        <v>135</v>
      </c>
      <c r="E89" s="131"/>
      <c r="F89" s="131"/>
      <c r="G89" s="131"/>
      <c r="H89" s="131"/>
      <c r="I89" s="131"/>
      <c r="J89" s="131"/>
      <c r="K89" s="131"/>
      <c r="L89" s="131"/>
      <c r="M89" s="131"/>
      <c r="N89" s="238">
        <f>N119</f>
        <v>0</v>
      </c>
      <c r="O89" s="239"/>
      <c r="P89" s="239"/>
      <c r="Q89" s="239"/>
      <c r="R89" s="133"/>
      <c r="T89" s="134"/>
      <c r="U89" s="134"/>
    </row>
    <row r="90" spans="2:21" s="7" customFormat="1" ht="19.9" customHeight="1">
      <c r="B90" s="135"/>
      <c r="C90" s="136"/>
      <c r="D90" s="105" t="s">
        <v>1243</v>
      </c>
      <c r="E90" s="136"/>
      <c r="F90" s="136"/>
      <c r="G90" s="136"/>
      <c r="H90" s="136"/>
      <c r="I90" s="136"/>
      <c r="J90" s="136"/>
      <c r="K90" s="136"/>
      <c r="L90" s="136"/>
      <c r="M90" s="136"/>
      <c r="N90" s="216">
        <f>N120</f>
        <v>0</v>
      </c>
      <c r="O90" s="240"/>
      <c r="P90" s="240"/>
      <c r="Q90" s="240"/>
      <c r="R90" s="137"/>
      <c r="T90" s="138"/>
      <c r="U90" s="138"/>
    </row>
    <row r="91" spans="2:21" s="7" customFormat="1" ht="19.9" customHeight="1">
      <c r="B91" s="135"/>
      <c r="C91" s="136"/>
      <c r="D91" s="105" t="s">
        <v>147</v>
      </c>
      <c r="E91" s="136"/>
      <c r="F91" s="136"/>
      <c r="G91" s="136"/>
      <c r="H91" s="136"/>
      <c r="I91" s="136"/>
      <c r="J91" s="136"/>
      <c r="K91" s="136"/>
      <c r="L91" s="136"/>
      <c r="M91" s="136"/>
      <c r="N91" s="216">
        <f>N136</f>
        <v>0</v>
      </c>
      <c r="O91" s="240"/>
      <c r="P91" s="240"/>
      <c r="Q91" s="240"/>
      <c r="R91" s="137"/>
      <c r="T91" s="138"/>
      <c r="U91" s="138"/>
    </row>
    <row r="92" spans="2:21" s="1" customFormat="1" ht="21.75" customHeight="1">
      <c r="B92" s="34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6"/>
      <c r="T92" s="128"/>
      <c r="U92" s="128"/>
    </row>
    <row r="93" spans="2:21" s="1" customFormat="1" ht="29.25" customHeight="1">
      <c r="B93" s="34"/>
      <c r="C93" s="129" t="s">
        <v>163</v>
      </c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237">
        <f>ROUND(N94+N95+N96+N97+N98+N99,2)</f>
        <v>0</v>
      </c>
      <c r="O93" s="241"/>
      <c r="P93" s="241"/>
      <c r="Q93" s="241"/>
      <c r="R93" s="36"/>
      <c r="T93" s="139"/>
      <c r="U93" s="140" t="s">
        <v>40</v>
      </c>
    </row>
    <row r="94" spans="2:65" s="1" customFormat="1" ht="18" customHeight="1">
      <c r="B94" s="34"/>
      <c r="C94" s="35"/>
      <c r="D94" s="217" t="s">
        <v>164</v>
      </c>
      <c r="E94" s="218"/>
      <c r="F94" s="218"/>
      <c r="G94" s="218"/>
      <c r="H94" s="218"/>
      <c r="I94" s="35"/>
      <c r="J94" s="35"/>
      <c r="K94" s="35"/>
      <c r="L94" s="35"/>
      <c r="M94" s="35"/>
      <c r="N94" s="215">
        <f>ROUND(N88*T94,2)</f>
        <v>0</v>
      </c>
      <c r="O94" s="216"/>
      <c r="P94" s="216"/>
      <c r="Q94" s="216"/>
      <c r="R94" s="36"/>
      <c r="S94" s="141"/>
      <c r="T94" s="142"/>
      <c r="U94" s="143" t="s">
        <v>41</v>
      </c>
      <c r="V94" s="141"/>
      <c r="W94" s="141"/>
      <c r="X94" s="141"/>
      <c r="Y94" s="141"/>
      <c r="Z94" s="141"/>
      <c r="AA94" s="141"/>
      <c r="AB94" s="141"/>
      <c r="AC94" s="141"/>
      <c r="AD94" s="141"/>
      <c r="AE94" s="141"/>
      <c r="AF94" s="141"/>
      <c r="AG94" s="141"/>
      <c r="AH94" s="141"/>
      <c r="AI94" s="141"/>
      <c r="AJ94" s="141"/>
      <c r="AK94" s="141"/>
      <c r="AL94" s="141"/>
      <c r="AM94" s="141"/>
      <c r="AN94" s="141"/>
      <c r="AO94" s="141"/>
      <c r="AP94" s="141"/>
      <c r="AQ94" s="141"/>
      <c r="AR94" s="141"/>
      <c r="AS94" s="141"/>
      <c r="AT94" s="141"/>
      <c r="AU94" s="141"/>
      <c r="AV94" s="141"/>
      <c r="AW94" s="141"/>
      <c r="AX94" s="141"/>
      <c r="AY94" s="144" t="s">
        <v>165</v>
      </c>
      <c r="AZ94" s="141"/>
      <c r="BA94" s="141"/>
      <c r="BB94" s="141"/>
      <c r="BC94" s="141"/>
      <c r="BD94" s="141"/>
      <c r="BE94" s="145">
        <f aca="true" t="shared" si="0" ref="BE94:BE99">IF(U94="základní",N94,0)</f>
        <v>0</v>
      </c>
      <c r="BF94" s="145">
        <f aca="true" t="shared" si="1" ref="BF94:BF99">IF(U94="snížená",N94,0)</f>
        <v>0</v>
      </c>
      <c r="BG94" s="145">
        <f aca="true" t="shared" si="2" ref="BG94:BG99">IF(U94="zákl. přenesená",N94,0)</f>
        <v>0</v>
      </c>
      <c r="BH94" s="145">
        <f aca="true" t="shared" si="3" ref="BH94:BH99">IF(U94="sníž. přenesená",N94,0)</f>
        <v>0</v>
      </c>
      <c r="BI94" s="145">
        <f aca="true" t="shared" si="4" ref="BI94:BI99">IF(U94="nulová",N94,0)</f>
        <v>0</v>
      </c>
      <c r="BJ94" s="144" t="s">
        <v>83</v>
      </c>
      <c r="BK94" s="141"/>
      <c r="BL94" s="141"/>
      <c r="BM94" s="141"/>
    </row>
    <row r="95" spans="2:65" s="1" customFormat="1" ht="18" customHeight="1">
      <c r="B95" s="34"/>
      <c r="C95" s="35"/>
      <c r="D95" s="217" t="s">
        <v>166</v>
      </c>
      <c r="E95" s="218"/>
      <c r="F95" s="218"/>
      <c r="G95" s="218"/>
      <c r="H95" s="218"/>
      <c r="I95" s="35"/>
      <c r="J95" s="35"/>
      <c r="K95" s="35"/>
      <c r="L95" s="35"/>
      <c r="M95" s="35"/>
      <c r="N95" s="215">
        <f>ROUND(N88*T95,2)</f>
        <v>0</v>
      </c>
      <c r="O95" s="216"/>
      <c r="P95" s="216"/>
      <c r="Q95" s="216"/>
      <c r="R95" s="36"/>
      <c r="S95" s="141"/>
      <c r="T95" s="142"/>
      <c r="U95" s="143" t="s">
        <v>41</v>
      </c>
      <c r="V95" s="141"/>
      <c r="W95" s="141"/>
      <c r="X95" s="141"/>
      <c r="Y95" s="141"/>
      <c r="Z95" s="141"/>
      <c r="AA95" s="141"/>
      <c r="AB95" s="141"/>
      <c r="AC95" s="141"/>
      <c r="AD95" s="141"/>
      <c r="AE95" s="141"/>
      <c r="AF95" s="141"/>
      <c r="AG95" s="141"/>
      <c r="AH95" s="141"/>
      <c r="AI95" s="141"/>
      <c r="AJ95" s="141"/>
      <c r="AK95" s="141"/>
      <c r="AL95" s="141"/>
      <c r="AM95" s="141"/>
      <c r="AN95" s="141"/>
      <c r="AO95" s="141"/>
      <c r="AP95" s="141"/>
      <c r="AQ95" s="141"/>
      <c r="AR95" s="141"/>
      <c r="AS95" s="141"/>
      <c r="AT95" s="141"/>
      <c r="AU95" s="141"/>
      <c r="AV95" s="141"/>
      <c r="AW95" s="141"/>
      <c r="AX95" s="141"/>
      <c r="AY95" s="144" t="s">
        <v>165</v>
      </c>
      <c r="AZ95" s="141"/>
      <c r="BA95" s="141"/>
      <c r="BB95" s="141"/>
      <c r="BC95" s="141"/>
      <c r="BD95" s="141"/>
      <c r="BE95" s="145">
        <f t="shared" si="0"/>
        <v>0</v>
      </c>
      <c r="BF95" s="145">
        <f t="shared" si="1"/>
        <v>0</v>
      </c>
      <c r="BG95" s="145">
        <f t="shared" si="2"/>
        <v>0</v>
      </c>
      <c r="BH95" s="145">
        <f t="shared" si="3"/>
        <v>0</v>
      </c>
      <c r="BI95" s="145">
        <f t="shared" si="4"/>
        <v>0</v>
      </c>
      <c r="BJ95" s="144" t="s">
        <v>83</v>
      </c>
      <c r="BK95" s="141"/>
      <c r="BL95" s="141"/>
      <c r="BM95" s="141"/>
    </row>
    <row r="96" spans="2:65" s="1" customFormat="1" ht="18" customHeight="1">
      <c r="B96" s="34"/>
      <c r="C96" s="35"/>
      <c r="D96" s="217" t="s">
        <v>167</v>
      </c>
      <c r="E96" s="218"/>
      <c r="F96" s="218"/>
      <c r="G96" s="218"/>
      <c r="H96" s="218"/>
      <c r="I96" s="35"/>
      <c r="J96" s="35"/>
      <c r="K96" s="35"/>
      <c r="L96" s="35"/>
      <c r="M96" s="35"/>
      <c r="N96" s="215">
        <f>ROUND(N88*T96,2)</f>
        <v>0</v>
      </c>
      <c r="O96" s="216"/>
      <c r="P96" s="216"/>
      <c r="Q96" s="216"/>
      <c r="R96" s="36"/>
      <c r="S96" s="141"/>
      <c r="T96" s="142"/>
      <c r="U96" s="143" t="s">
        <v>41</v>
      </c>
      <c r="V96" s="141"/>
      <c r="W96" s="141"/>
      <c r="X96" s="141"/>
      <c r="Y96" s="141"/>
      <c r="Z96" s="141"/>
      <c r="AA96" s="141"/>
      <c r="AB96" s="141"/>
      <c r="AC96" s="141"/>
      <c r="AD96" s="141"/>
      <c r="AE96" s="141"/>
      <c r="AF96" s="141"/>
      <c r="AG96" s="141"/>
      <c r="AH96" s="141"/>
      <c r="AI96" s="141"/>
      <c r="AJ96" s="141"/>
      <c r="AK96" s="141"/>
      <c r="AL96" s="141"/>
      <c r="AM96" s="141"/>
      <c r="AN96" s="141"/>
      <c r="AO96" s="141"/>
      <c r="AP96" s="141"/>
      <c r="AQ96" s="141"/>
      <c r="AR96" s="141"/>
      <c r="AS96" s="141"/>
      <c r="AT96" s="141"/>
      <c r="AU96" s="141"/>
      <c r="AV96" s="141"/>
      <c r="AW96" s="141"/>
      <c r="AX96" s="141"/>
      <c r="AY96" s="144" t="s">
        <v>165</v>
      </c>
      <c r="AZ96" s="141"/>
      <c r="BA96" s="141"/>
      <c r="BB96" s="141"/>
      <c r="BC96" s="141"/>
      <c r="BD96" s="141"/>
      <c r="BE96" s="145">
        <f t="shared" si="0"/>
        <v>0</v>
      </c>
      <c r="BF96" s="145">
        <f t="shared" si="1"/>
        <v>0</v>
      </c>
      <c r="BG96" s="145">
        <f t="shared" si="2"/>
        <v>0</v>
      </c>
      <c r="BH96" s="145">
        <f t="shared" si="3"/>
        <v>0</v>
      </c>
      <c r="BI96" s="145">
        <f t="shared" si="4"/>
        <v>0</v>
      </c>
      <c r="BJ96" s="144" t="s">
        <v>83</v>
      </c>
      <c r="BK96" s="141"/>
      <c r="BL96" s="141"/>
      <c r="BM96" s="141"/>
    </row>
    <row r="97" spans="2:65" s="1" customFormat="1" ht="18" customHeight="1">
      <c r="B97" s="34"/>
      <c r="C97" s="35"/>
      <c r="D97" s="217" t="s">
        <v>168</v>
      </c>
      <c r="E97" s="218"/>
      <c r="F97" s="218"/>
      <c r="G97" s="218"/>
      <c r="H97" s="218"/>
      <c r="I97" s="35"/>
      <c r="J97" s="35"/>
      <c r="K97" s="35"/>
      <c r="L97" s="35"/>
      <c r="M97" s="35"/>
      <c r="N97" s="215">
        <f>ROUND(N88*T97,2)</f>
        <v>0</v>
      </c>
      <c r="O97" s="216"/>
      <c r="P97" s="216"/>
      <c r="Q97" s="216"/>
      <c r="R97" s="36"/>
      <c r="S97" s="141"/>
      <c r="T97" s="142"/>
      <c r="U97" s="143" t="s">
        <v>41</v>
      </c>
      <c r="V97" s="141"/>
      <c r="W97" s="141"/>
      <c r="X97" s="141"/>
      <c r="Y97" s="141"/>
      <c r="Z97" s="141"/>
      <c r="AA97" s="141"/>
      <c r="AB97" s="141"/>
      <c r="AC97" s="141"/>
      <c r="AD97" s="141"/>
      <c r="AE97" s="141"/>
      <c r="AF97" s="141"/>
      <c r="AG97" s="141"/>
      <c r="AH97" s="141"/>
      <c r="AI97" s="141"/>
      <c r="AJ97" s="141"/>
      <c r="AK97" s="141"/>
      <c r="AL97" s="141"/>
      <c r="AM97" s="141"/>
      <c r="AN97" s="141"/>
      <c r="AO97" s="141"/>
      <c r="AP97" s="141"/>
      <c r="AQ97" s="141"/>
      <c r="AR97" s="141"/>
      <c r="AS97" s="141"/>
      <c r="AT97" s="141"/>
      <c r="AU97" s="141"/>
      <c r="AV97" s="141"/>
      <c r="AW97" s="141"/>
      <c r="AX97" s="141"/>
      <c r="AY97" s="144" t="s">
        <v>165</v>
      </c>
      <c r="AZ97" s="141"/>
      <c r="BA97" s="141"/>
      <c r="BB97" s="141"/>
      <c r="BC97" s="141"/>
      <c r="BD97" s="141"/>
      <c r="BE97" s="145">
        <f t="shared" si="0"/>
        <v>0</v>
      </c>
      <c r="BF97" s="145">
        <f t="shared" si="1"/>
        <v>0</v>
      </c>
      <c r="BG97" s="145">
        <f t="shared" si="2"/>
        <v>0</v>
      </c>
      <c r="BH97" s="145">
        <f t="shared" si="3"/>
        <v>0</v>
      </c>
      <c r="BI97" s="145">
        <f t="shared" si="4"/>
        <v>0</v>
      </c>
      <c r="BJ97" s="144" t="s">
        <v>83</v>
      </c>
      <c r="BK97" s="141"/>
      <c r="BL97" s="141"/>
      <c r="BM97" s="141"/>
    </row>
    <row r="98" spans="2:65" s="1" customFormat="1" ht="18" customHeight="1">
      <c r="B98" s="34"/>
      <c r="C98" s="35"/>
      <c r="D98" s="217" t="s">
        <v>169</v>
      </c>
      <c r="E98" s="218"/>
      <c r="F98" s="218"/>
      <c r="G98" s="218"/>
      <c r="H98" s="218"/>
      <c r="I98" s="35"/>
      <c r="J98" s="35"/>
      <c r="K98" s="35"/>
      <c r="L98" s="35"/>
      <c r="M98" s="35"/>
      <c r="N98" s="215">
        <f>ROUND(N88*T98,2)</f>
        <v>0</v>
      </c>
      <c r="O98" s="216"/>
      <c r="P98" s="216"/>
      <c r="Q98" s="216"/>
      <c r="R98" s="36"/>
      <c r="S98" s="141"/>
      <c r="T98" s="142"/>
      <c r="U98" s="143" t="s">
        <v>41</v>
      </c>
      <c r="V98" s="141"/>
      <c r="W98" s="141"/>
      <c r="X98" s="141"/>
      <c r="Y98" s="141"/>
      <c r="Z98" s="141"/>
      <c r="AA98" s="141"/>
      <c r="AB98" s="141"/>
      <c r="AC98" s="141"/>
      <c r="AD98" s="141"/>
      <c r="AE98" s="141"/>
      <c r="AF98" s="141"/>
      <c r="AG98" s="141"/>
      <c r="AH98" s="141"/>
      <c r="AI98" s="141"/>
      <c r="AJ98" s="141"/>
      <c r="AK98" s="141"/>
      <c r="AL98" s="141"/>
      <c r="AM98" s="141"/>
      <c r="AN98" s="141"/>
      <c r="AO98" s="141"/>
      <c r="AP98" s="141"/>
      <c r="AQ98" s="141"/>
      <c r="AR98" s="141"/>
      <c r="AS98" s="141"/>
      <c r="AT98" s="141"/>
      <c r="AU98" s="141"/>
      <c r="AV98" s="141"/>
      <c r="AW98" s="141"/>
      <c r="AX98" s="141"/>
      <c r="AY98" s="144" t="s">
        <v>165</v>
      </c>
      <c r="AZ98" s="141"/>
      <c r="BA98" s="141"/>
      <c r="BB98" s="141"/>
      <c r="BC98" s="141"/>
      <c r="BD98" s="141"/>
      <c r="BE98" s="145">
        <f t="shared" si="0"/>
        <v>0</v>
      </c>
      <c r="BF98" s="145">
        <f t="shared" si="1"/>
        <v>0</v>
      </c>
      <c r="BG98" s="145">
        <f t="shared" si="2"/>
        <v>0</v>
      </c>
      <c r="BH98" s="145">
        <f t="shared" si="3"/>
        <v>0</v>
      </c>
      <c r="BI98" s="145">
        <f t="shared" si="4"/>
        <v>0</v>
      </c>
      <c r="BJ98" s="144" t="s">
        <v>83</v>
      </c>
      <c r="BK98" s="141"/>
      <c r="BL98" s="141"/>
      <c r="BM98" s="141"/>
    </row>
    <row r="99" spans="2:65" s="1" customFormat="1" ht="18" customHeight="1">
      <c r="B99" s="34"/>
      <c r="C99" s="35"/>
      <c r="D99" s="105" t="s">
        <v>170</v>
      </c>
      <c r="E99" s="35"/>
      <c r="F99" s="35"/>
      <c r="G99" s="35"/>
      <c r="H99" s="35"/>
      <c r="I99" s="35"/>
      <c r="J99" s="35"/>
      <c r="K99" s="35"/>
      <c r="L99" s="35"/>
      <c r="M99" s="35"/>
      <c r="N99" s="215">
        <f>ROUND(N88*T99,2)</f>
        <v>0</v>
      </c>
      <c r="O99" s="216"/>
      <c r="P99" s="216"/>
      <c r="Q99" s="216"/>
      <c r="R99" s="36"/>
      <c r="S99" s="141"/>
      <c r="T99" s="146"/>
      <c r="U99" s="147" t="s">
        <v>43</v>
      </c>
      <c r="V99" s="141"/>
      <c r="W99" s="141"/>
      <c r="X99" s="141"/>
      <c r="Y99" s="141"/>
      <c r="Z99" s="141"/>
      <c r="AA99" s="141"/>
      <c r="AB99" s="141"/>
      <c r="AC99" s="141"/>
      <c r="AD99" s="141"/>
      <c r="AE99" s="141"/>
      <c r="AF99" s="141"/>
      <c r="AG99" s="141"/>
      <c r="AH99" s="141"/>
      <c r="AI99" s="141"/>
      <c r="AJ99" s="141"/>
      <c r="AK99" s="141"/>
      <c r="AL99" s="141"/>
      <c r="AM99" s="141"/>
      <c r="AN99" s="141"/>
      <c r="AO99" s="141"/>
      <c r="AP99" s="141"/>
      <c r="AQ99" s="141"/>
      <c r="AR99" s="141"/>
      <c r="AS99" s="141"/>
      <c r="AT99" s="141"/>
      <c r="AU99" s="141"/>
      <c r="AV99" s="141"/>
      <c r="AW99" s="141"/>
      <c r="AX99" s="141"/>
      <c r="AY99" s="144" t="s">
        <v>171</v>
      </c>
      <c r="AZ99" s="141"/>
      <c r="BA99" s="141"/>
      <c r="BB99" s="141"/>
      <c r="BC99" s="141"/>
      <c r="BD99" s="141"/>
      <c r="BE99" s="145">
        <f t="shared" si="0"/>
        <v>0</v>
      </c>
      <c r="BF99" s="145">
        <f t="shared" si="1"/>
        <v>0</v>
      </c>
      <c r="BG99" s="145">
        <f t="shared" si="2"/>
        <v>0</v>
      </c>
      <c r="BH99" s="145">
        <f t="shared" si="3"/>
        <v>0</v>
      </c>
      <c r="BI99" s="145">
        <f t="shared" si="4"/>
        <v>0</v>
      </c>
      <c r="BJ99" s="144" t="s">
        <v>125</v>
      </c>
      <c r="BK99" s="141"/>
      <c r="BL99" s="141"/>
      <c r="BM99" s="141"/>
    </row>
    <row r="100" spans="2:21" s="1" customFormat="1" ht="13.5">
      <c r="B100" s="34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6"/>
      <c r="T100" s="128"/>
      <c r="U100" s="128"/>
    </row>
    <row r="101" spans="2:21" s="1" customFormat="1" ht="29.25" customHeight="1">
      <c r="B101" s="34"/>
      <c r="C101" s="116" t="s">
        <v>119</v>
      </c>
      <c r="D101" s="117"/>
      <c r="E101" s="117"/>
      <c r="F101" s="117"/>
      <c r="G101" s="117"/>
      <c r="H101" s="117"/>
      <c r="I101" s="117"/>
      <c r="J101" s="117"/>
      <c r="K101" s="117"/>
      <c r="L101" s="221">
        <f>ROUND(SUM(N88+N93),2)</f>
        <v>0</v>
      </c>
      <c r="M101" s="221"/>
      <c r="N101" s="221"/>
      <c r="O101" s="221"/>
      <c r="P101" s="221"/>
      <c r="Q101" s="221"/>
      <c r="R101" s="36"/>
      <c r="T101" s="128"/>
      <c r="U101" s="128"/>
    </row>
    <row r="102" spans="2:21" s="1" customFormat="1" ht="6.95" customHeight="1">
      <c r="B102" s="58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60"/>
      <c r="T102" s="128"/>
      <c r="U102" s="128"/>
    </row>
    <row r="106" spans="2:18" s="1" customFormat="1" ht="6.95" customHeight="1">
      <c r="B106" s="61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3"/>
    </row>
    <row r="107" spans="2:18" s="1" customFormat="1" ht="36.95" customHeight="1">
      <c r="B107" s="34"/>
      <c r="C107" s="179" t="s">
        <v>172</v>
      </c>
      <c r="D107" s="226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36"/>
    </row>
    <row r="108" spans="2:18" s="1" customFormat="1" ht="6.95" customHeight="1">
      <c r="B108" s="34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6"/>
    </row>
    <row r="109" spans="2:18" s="1" customFormat="1" ht="30" customHeight="1">
      <c r="B109" s="34"/>
      <c r="C109" s="29" t="s">
        <v>19</v>
      </c>
      <c r="D109" s="35"/>
      <c r="E109" s="35"/>
      <c r="F109" s="224" t="str">
        <f>F6</f>
        <v>D 1.01_VV_PZS_r0</v>
      </c>
      <c r="G109" s="225"/>
      <c r="H109" s="225"/>
      <c r="I109" s="225"/>
      <c r="J109" s="225"/>
      <c r="K109" s="225"/>
      <c r="L109" s="225"/>
      <c r="M109" s="225"/>
      <c r="N109" s="225"/>
      <c r="O109" s="225"/>
      <c r="P109" s="225"/>
      <c r="Q109" s="35"/>
      <c r="R109" s="36"/>
    </row>
    <row r="110" spans="2:18" s="1" customFormat="1" ht="36.95" customHeight="1">
      <c r="B110" s="34"/>
      <c r="C110" s="68" t="s">
        <v>127</v>
      </c>
      <c r="D110" s="35"/>
      <c r="E110" s="35"/>
      <c r="F110" s="199" t="str">
        <f>F7</f>
        <v>D 1.2.2 - TERÉNNÍ ÚP - D 1.2.2 - TERÉNNÍ ÚPRAVY</v>
      </c>
      <c r="G110" s="226"/>
      <c r="H110" s="226"/>
      <c r="I110" s="226"/>
      <c r="J110" s="226"/>
      <c r="K110" s="226"/>
      <c r="L110" s="226"/>
      <c r="M110" s="226"/>
      <c r="N110" s="226"/>
      <c r="O110" s="226"/>
      <c r="P110" s="226"/>
      <c r="Q110" s="35"/>
      <c r="R110" s="36"/>
    </row>
    <row r="111" spans="2:18" s="1" customFormat="1" ht="6.95" customHeight="1">
      <c r="B111" s="34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6"/>
    </row>
    <row r="112" spans="2:18" s="1" customFormat="1" ht="18" customHeight="1">
      <c r="B112" s="34"/>
      <c r="C112" s="29" t="s">
        <v>24</v>
      </c>
      <c r="D112" s="35"/>
      <c r="E112" s="35"/>
      <c r="F112" s="27" t="str">
        <f>F9</f>
        <v xml:space="preserve"> </v>
      </c>
      <c r="G112" s="35"/>
      <c r="H112" s="35"/>
      <c r="I112" s="35"/>
      <c r="J112" s="35"/>
      <c r="K112" s="29" t="s">
        <v>26</v>
      </c>
      <c r="L112" s="35"/>
      <c r="M112" s="228" t="str">
        <f>IF(O9="","",O9)</f>
        <v>3.7.2018</v>
      </c>
      <c r="N112" s="228"/>
      <c r="O112" s="228"/>
      <c r="P112" s="228"/>
      <c r="Q112" s="35"/>
      <c r="R112" s="36"/>
    </row>
    <row r="113" spans="2:18" s="1" customFormat="1" ht="6.95" customHeight="1">
      <c r="B113" s="34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6"/>
    </row>
    <row r="114" spans="2:18" s="1" customFormat="1" ht="13.5">
      <c r="B114" s="34"/>
      <c r="C114" s="29" t="s">
        <v>28</v>
      </c>
      <c r="D114" s="35"/>
      <c r="E114" s="35"/>
      <c r="F114" s="27" t="str">
        <f>E12</f>
        <v xml:space="preserve"> </v>
      </c>
      <c r="G114" s="35"/>
      <c r="H114" s="35"/>
      <c r="I114" s="35"/>
      <c r="J114" s="35"/>
      <c r="K114" s="29" t="s">
        <v>33</v>
      </c>
      <c r="L114" s="35"/>
      <c r="M114" s="183" t="str">
        <f>E18</f>
        <v xml:space="preserve"> </v>
      </c>
      <c r="N114" s="183"/>
      <c r="O114" s="183"/>
      <c r="P114" s="183"/>
      <c r="Q114" s="183"/>
      <c r="R114" s="36"/>
    </row>
    <row r="115" spans="2:18" s="1" customFormat="1" ht="14.45" customHeight="1">
      <c r="B115" s="34"/>
      <c r="C115" s="29" t="s">
        <v>31</v>
      </c>
      <c r="D115" s="35"/>
      <c r="E115" s="35"/>
      <c r="F115" s="27" t="str">
        <f>IF(E15="","",E15)</f>
        <v>Vyplň údaj</v>
      </c>
      <c r="G115" s="35"/>
      <c r="H115" s="35"/>
      <c r="I115" s="35"/>
      <c r="J115" s="35"/>
      <c r="K115" s="29" t="s">
        <v>35</v>
      </c>
      <c r="L115" s="35"/>
      <c r="M115" s="183" t="str">
        <f>E21</f>
        <v xml:space="preserve"> </v>
      </c>
      <c r="N115" s="183"/>
      <c r="O115" s="183"/>
      <c r="P115" s="183"/>
      <c r="Q115" s="183"/>
      <c r="R115" s="36"/>
    </row>
    <row r="116" spans="2:18" s="1" customFormat="1" ht="10.35" customHeight="1">
      <c r="B116" s="34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6"/>
    </row>
    <row r="117" spans="2:27" s="8" customFormat="1" ht="29.25" customHeight="1">
      <c r="B117" s="148"/>
      <c r="C117" s="149" t="s">
        <v>173</v>
      </c>
      <c r="D117" s="150" t="s">
        <v>174</v>
      </c>
      <c r="E117" s="150" t="s">
        <v>58</v>
      </c>
      <c r="F117" s="242" t="s">
        <v>175</v>
      </c>
      <c r="G117" s="242"/>
      <c r="H117" s="242"/>
      <c r="I117" s="242"/>
      <c r="J117" s="150" t="s">
        <v>176</v>
      </c>
      <c r="K117" s="150" t="s">
        <v>177</v>
      </c>
      <c r="L117" s="242" t="s">
        <v>178</v>
      </c>
      <c r="M117" s="242"/>
      <c r="N117" s="242" t="s">
        <v>132</v>
      </c>
      <c r="O117" s="242"/>
      <c r="P117" s="242"/>
      <c r="Q117" s="243"/>
      <c r="R117" s="151"/>
      <c r="T117" s="79" t="s">
        <v>179</v>
      </c>
      <c r="U117" s="80" t="s">
        <v>40</v>
      </c>
      <c r="V117" s="80" t="s">
        <v>180</v>
      </c>
      <c r="W117" s="80" t="s">
        <v>181</v>
      </c>
      <c r="X117" s="80" t="s">
        <v>182</v>
      </c>
      <c r="Y117" s="80" t="s">
        <v>183</v>
      </c>
      <c r="Z117" s="80" t="s">
        <v>184</v>
      </c>
      <c r="AA117" s="81" t="s">
        <v>185</v>
      </c>
    </row>
    <row r="118" spans="2:63" s="1" customFormat="1" ht="29.25" customHeight="1">
      <c r="B118" s="34"/>
      <c r="C118" s="83" t="s">
        <v>129</v>
      </c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252">
        <f>BK118</f>
        <v>0</v>
      </c>
      <c r="O118" s="253"/>
      <c r="P118" s="253"/>
      <c r="Q118" s="253"/>
      <c r="R118" s="36"/>
      <c r="T118" s="82"/>
      <c r="U118" s="50"/>
      <c r="V118" s="50"/>
      <c r="W118" s="152">
        <f>W119+W138</f>
        <v>0</v>
      </c>
      <c r="X118" s="50"/>
      <c r="Y118" s="152">
        <f>Y119+Y138</f>
        <v>0</v>
      </c>
      <c r="Z118" s="50"/>
      <c r="AA118" s="153">
        <f>AA119+AA138</f>
        <v>0</v>
      </c>
      <c r="AT118" s="18" t="s">
        <v>75</v>
      </c>
      <c r="AU118" s="18" t="s">
        <v>134</v>
      </c>
      <c r="BK118" s="154">
        <f>BK119+BK138</f>
        <v>0</v>
      </c>
    </row>
    <row r="119" spans="2:63" s="9" customFormat="1" ht="37.35" customHeight="1">
      <c r="B119" s="155"/>
      <c r="C119" s="156"/>
      <c r="D119" s="157" t="s">
        <v>135</v>
      </c>
      <c r="E119" s="157"/>
      <c r="F119" s="157"/>
      <c r="G119" s="157"/>
      <c r="H119" s="157"/>
      <c r="I119" s="157"/>
      <c r="J119" s="157"/>
      <c r="K119" s="157"/>
      <c r="L119" s="157"/>
      <c r="M119" s="157"/>
      <c r="N119" s="254">
        <f>BK119</f>
        <v>0</v>
      </c>
      <c r="O119" s="238"/>
      <c r="P119" s="238"/>
      <c r="Q119" s="238"/>
      <c r="R119" s="158"/>
      <c r="T119" s="159"/>
      <c r="U119" s="156"/>
      <c r="V119" s="156"/>
      <c r="W119" s="160">
        <f>W120+W136</f>
        <v>0</v>
      </c>
      <c r="X119" s="156"/>
      <c r="Y119" s="160">
        <f>Y120+Y136</f>
        <v>0</v>
      </c>
      <c r="Z119" s="156"/>
      <c r="AA119" s="161">
        <f>AA120+AA136</f>
        <v>0</v>
      </c>
      <c r="AR119" s="162" t="s">
        <v>83</v>
      </c>
      <c r="AT119" s="163" t="s">
        <v>75</v>
      </c>
      <c r="AU119" s="163" t="s">
        <v>76</v>
      </c>
      <c r="AY119" s="162" t="s">
        <v>186</v>
      </c>
      <c r="BK119" s="164">
        <f>BK120+BK136</f>
        <v>0</v>
      </c>
    </row>
    <row r="120" spans="2:63" s="9" customFormat="1" ht="19.9" customHeight="1">
      <c r="B120" s="155"/>
      <c r="C120" s="156"/>
      <c r="D120" s="165" t="s">
        <v>1243</v>
      </c>
      <c r="E120" s="165"/>
      <c r="F120" s="165"/>
      <c r="G120" s="165"/>
      <c r="H120" s="165"/>
      <c r="I120" s="165"/>
      <c r="J120" s="165"/>
      <c r="K120" s="165"/>
      <c r="L120" s="165"/>
      <c r="M120" s="165"/>
      <c r="N120" s="255">
        <f>BK120</f>
        <v>0</v>
      </c>
      <c r="O120" s="256"/>
      <c r="P120" s="256"/>
      <c r="Q120" s="256"/>
      <c r="R120" s="158"/>
      <c r="T120" s="159"/>
      <c r="U120" s="156"/>
      <c r="V120" s="156"/>
      <c r="W120" s="160">
        <f>SUM(W121:W135)</f>
        <v>0</v>
      </c>
      <c r="X120" s="156"/>
      <c r="Y120" s="160">
        <f>SUM(Y121:Y135)</f>
        <v>0</v>
      </c>
      <c r="Z120" s="156"/>
      <c r="AA120" s="161">
        <f>SUM(AA121:AA135)</f>
        <v>0</v>
      </c>
      <c r="AR120" s="162" t="s">
        <v>83</v>
      </c>
      <c r="AT120" s="163" t="s">
        <v>75</v>
      </c>
      <c r="AU120" s="163" t="s">
        <v>83</v>
      </c>
      <c r="AY120" s="162" t="s">
        <v>186</v>
      </c>
      <c r="BK120" s="164">
        <f>SUM(BK121:BK135)</f>
        <v>0</v>
      </c>
    </row>
    <row r="121" spans="2:65" s="1" customFormat="1" ht="63.75" customHeight="1">
      <c r="B121" s="34"/>
      <c r="C121" s="166" t="s">
        <v>83</v>
      </c>
      <c r="D121" s="166" t="s">
        <v>187</v>
      </c>
      <c r="E121" s="167" t="s">
        <v>1258</v>
      </c>
      <c r="F121" s="244" t="s">
        <v>1259</v>
      </c>
      <c r="G121" s="244"/>
      <c r="H121" s="244"/>
      <c r="I121" s="244"/>
      <c r="J121" s="168" t="s">
        <v>213</v>
      </c>
      <c r="K121" s="169">
        <v>44</v>
      </c>
      <c r="L121" s="245">
        <v>0</v>
      </c>
      <c r="M121" s="246"/>
      <c r="N121" s="247">
        <f aca="true" t="shared" si="5" ref="N121:N135">ROUND(L121*K121,2)</f>
        <v>0</v>
      </c>
      <c r="O121" s="247"/>
      <c r="P121" s="247"/>
      <c r="Q121" s="247"/>
      <c r="R121" s="36"/>
      <c r="T121" s="170" t="s">
        <v>22</v>
      </c>
      <c r="U121" s="43" t="s">
        <v>41</v>
      </c>
      <c r="V121" s="35"/>
      <c r="W121" s="171">
        <f aca="true" t="shared" si="6" ref="W121:W135">V121*K121</f>
        <v>0</v>
      </c>
      <c r="X121" s="171">
        <v>0</v>
      </c>
      <c r="Y121" s="171">
        <f aca="true" t="shared" si="7" ref="Y121:Y135">X121*K121</f>
        <v>0</v>
      </c>
      <c r="Z121" s="171">
        <v>0</v>
      </c>
      <c r="AA121" s="172">
        <f aca="true" t="shared" si="8" ref="AA121:AA135">Z121*K121</f>
        <v>0</v>
      </c>
      <c r="AR121" s="18" t="s">
        <v>191</v>
      </c>
      <c r="AT121" s="18" t="s">
        <v>187</v>
      </c>
      <c r="AU121" s="18" t="s">
        <v>125</v>
      </c>
      <c r="AY121" s="18" t="s">
        <v>186</v>
      </c>
      <c r="BE121" s="109">
        <f aca="true" t="shared" si="9" ref="BE121:BE135">IF(U121="základní",N121,0)</f>
        <v>0</v>
      </c>
      <c r="BF121" s="109">
        <f aca="true" t="shared" si="10" ref="BF121:BF135">IF(U121="snížená",N121,0)</f>
        <v>0</v>
      </c>
      <c r="BG121" s="109">
        <f aca="true" t="shared" si="11" ref="BG121:BG135">IF(U121="zákl. přenesená",N121,0)</f>
        <v>0</v>
      </c>
      <c r="BH121" s="109">
        <f aca="true" t="shared" si="12" ref="BH121:BH135">IF(U121="sníž. přenesená",N121,0)</f>
        <v>0</v>
      </c>
      <c r="BI121" s="109">
        <f aca="true" t="shared" si="13" ref="BI121:BI135">IF(U121="nulová",N121,0)</f>
        <v>0</v>
      </c>
      <c r="BJ121" s="18" t="s">
        <v>83</v>
      </c>
      <c r="BK121" s="109">
        <f aca="true" t="shared" si="14" ref="BK121:BK135">ROUND(L121*K121,2)</f>
        <v>0</v>
      </c>
      <c r="BL121" s="18" t="s">
        <v>191</v>
      </c>
      <c r="BM121" s="18" t="s">
        <v>125</v>
      </c>
    </row>
    <row r="122" spans="2:65" s="1" customFormat="1" ht="38.25" customHeight="1">
      <c r="B122" s="34"/>
      <c r="C122" s="166" t="s">
        <v>125</v>
      </c>
      <c r="D122" s="166" t="s">
        <v>187</v>
      </c>
      <c r="E122" s="167" t="s">
        <v>1364</v>
      </c>
      <c r="F122" s="244" t="s">
        <v>1365</v>
      </c>
      <c r="G122" s="244"/>
      <c r="H122" s="244"/>
      <c r="I122" s="244"/>
      <c r="J122" s="168" t="s">
        <v>213</v>
      </c>
      <c r="K122" s="169">
        <v>44</v>
      </c>
      <c r="L122" s="245">
        <v>0</v>
      </c>
      <c r="M122" s="246"/>
      <c r="N122" s="247">
        <f t="shared" si="5"/>
        <v>0</v>
      </c>
      <c r="O122" s="247"/>
      <c r="P122" s="247"/>
      <c r="Q122" s="247"/>
      <c r="R122" s="36"/>
      <c r="T122" s="170" t="s">
        <v>22</v>
      </c>
      <c r="U122" s="43" t="s">
        <v>41</v>
      </c>
      <c r="V122" s="35"/>
      <c r="W122" s="171">
        <f t="shared" si="6"/>
        <v>0</v>
      </c>
      <c r="X122" s="171">
        <v>0</v>
      </c>
      <c r="Y122" s="171">
        <f t="shared" si="7"/>
        <v>0</v>
      </c>
      <c r="Z122" s="171">
        <v>0</v>
      </c>
      <c r="AA122" s="172">
        <f t="shared" si="8"/>
        <v>0</v>
      </c>
      <c r="AR122" s="18" t="s">
        <v>191</v>
      </c>
      <c r="AT122" s="18" t="s">
        <v>187</v>
      </c>
      <c r="AU122" s="18" t="s">
        <v>125</v>
      </c>
      <c r="AY122" s="18" t="s">
        <v>186</v>
      </c>
      <c r="BE122" s="109">
        <f t="shared" si="9"/>
        <v>0</v>
      </c>
      <c r="BF122" s="109">
        <f t="shared" si="10"/>
        <v>0</v>
      </c>
      <c r="BG122" s="109">
        <f t="shared" si="11"/>
        <v>0</v>
      </c>
      <c r="BH122" s="109">
        <f t="shared" si="12"/>
        <v>0</v>
      </c>
      <c r="BI122" s="109">
        <f t="shared" si="13"/>
        <v>0</v>
      </c>
      <c r="BJ122" s="18" t="s">
        <v>83</v>
      </c>
      <c r="BK122" s="109">
        <f t="shared" si="14"/>
        <v>0</v>
      </c>
      <c r="BL122" s="18" t="s">
        <v>191</v>
      </c>
      <c r="BM122" s="18" t="s">
        <v>191</v>
      </c>
    </row>
    <row r="123" spans="2:65" s="1" customFormat="1" ht="76.5" customHeight="1">
      <c r="B123" s="34"/>
      <c r="C123" s="166" t="s">
        <v>194</v>
      </c>
      <c r="D123" s="166" t="s">
        <v>187</v>
      </c>
      <c r="E123" s="167" t="s">
        <v>1260</v>
      </c>
      <c r="F123" s="244" t="s">
        <v>1261</v>
      </c>
      <c r="G123" s="244"/>
      <c r="H123" s="244"/>
      <c r="I123" s="244"/>
      <c r="J123" s="168" t="s">
        <v>213</v>
      </c>
      <c r="K123" s="169">
        <v>10</v>
      </c>
      <c r="L123" s="245">
        <v>0</v>
      </c>
      <c r="M123" s="246"/>
      <c r="N123" s="247">
        <f t="shared" si="5"/>
        <v>0</v>
      </c>
      <c r="O123" s="247"/>
      <c r="P123" s="247"/>
      <c r="Q123" s="247"/>
      <c r="R123" s="36"/>
      <c r="T123" s="170" t="s">
        <v>22</v>
      </c>
      <c r="U123" s="43" t="s">
        <v>41</v>
      </c>
      <c r="V123" s="35"/>
      <c r="W123" s="171">
        <f t="shared" si="6"/>
        <v>0</v>
      </c>
      <c r="X123" s="171">
        <v>0</v>
      </c>
      <c r="Y123" s="171">
        <f t="shared" si="7"/>
        <v>0</v>
      </c>
      <c r="Z123" s="171">
        <v>0</v>
      </c>
      <c r="AA123" s="172">
        <f t="shared" si="8"/>
        <v>0</v>
      </c>
      <c r="AR123" s="18" t="s">
        <v>191</v>
      </c>
      <c r="AT123" s="18" t="s">
        <v>187</v>
      </c>
      <c r="AU123" s="18" t="s">
        <v>125</v>
      </c>
      <c r="AY123" s="18" t="s">
        <v>186</v>
      </c>
      <c r="BE123" s="109">
        <f t="shared" si="9"/>
        <v>0</v>
      </c>
      <c r="BF123" s="109">
        <f t="shared" si="10"/>
        <v>0</v>
      </c>
      <c r="BG123" s="109">
        <f t="shared" si="11"/>
        <v>0</v>
      </c>
      <c r="BH123" s="109">
        <f t="shared" si="12"/>
        <v>0</v>
      </c>
      <c r="BI123" s="109">
        <f t="shared" si="13"/>
        <v>0</v>
      </c>
      <c r="BJ123" s="18" t="s">
        <v>83</v>
      </c>
      <c r="BK123" s="109">
        <f t="shared" si="14"/>
        <v>0</v>
      </c>
      <c r="BL123" s="18" t="s">
        <v>191</v>
      </c>
      <c r="BM123" s="18" t="s">
        <v>198</v>
      </c>
    </row>
    <row r="124" spans="2:65" s="1" customFormat="1" ht="76.5" customHeight="1">
      <c r="B124" s="34"/>
      <c r="C124" s="166" t="s">
        <v>191</v>
      </c>
      <c r="D124" s="166" t="s">
        <v>187</v>
      </c>
      <c r="E124" s="167" t="s">
        <v>1262</v>
      </c>
      <c r="F124" s="244" t="s">
        <v>1263</v>
      </c>
      <c r="G124" s="244"/>
      <c r="H124" s="244"/>
      <c r="I124" s="244"/>
      <c r="J124" s="168" t="s">
        <v>213</v>
      </c>
      <c r="K124" s="169">
        <v>10</v>
      </c>
      <c r="L124" s="245">
        <v>0</v>
      </c>
      <c r="M124" s="246"/>
      <c r="N124" s="247">
        <f t="shared" si="5"/>
        <v>0</v>
      </c>
      <c r="O124" s="247"/>
      <c r="P124" s="247"/>
      <c r="Q124" s="247"/>
      <c r="R124" s="36"/>
      <c r="T124" s="170" t="s">
        <v>22</v>
      </c>
      <c r="U124" s="43" t="s">
        <v>41</v>
      </c>
      <c r="V124" s="35"/>
      <c r="W124" s="171">
        <f t="shared" si="6"/>
        <v>0</v>
      </c>
      <c r="X124" s="171">
        <v>0</v>
      </c>
      <c r="Y124" s="171">
        <f t="shared" si="7"/>
        <v>0</v>
      </c>
      <c r="Z124" s="171">
        <v>0</v>
      </c>
      <c r="AA124" s="172">
        <f t="shared" si="8"/>
        <v>0</v>
      </c>
      <c r="AR124" s="18" t="s">
        <v>191</v>
      </c>
      <c r="AT124" s="18" t="s">
        <v>187</v>
      </c>
      <c r="AU124" s="18" t="s">
        <v>125</v>
      </c>
      <c r="AY124" s="18" t="s">
        <v>186</v>
      </c>
      <c r="BE124" s="109">
        <f t="shared" si="9"/>
        <v>0</v>
      </c>
      <c r="BF124" s="109">
        <f t="shared" si="10"/>
        <v>0</v>
      </c>
      <c r="BG124" s="109">
        <f t="shared" si="11"/>
        <v>0</v>
      </c>
      <c r="BH124" s="109">
        <f t="shared" si="12"/>
        <v>0</v>
      </c>
      <c r="BI124" s="109">
        <f t="shared" si="13"/>
        <v>0</v>
      </c>
      <c r="BJ124" s="18" t="s">
        <v>83</v>
      </c>
      <c r="BK124" s="109">
        <f t="shared" si="14"/>
        <v>0</v>
      </c>
      <c r="BL124" s="18" t="s">
        <v>191</v>
      </c>
      <c r="BM124" s="18" t="s">
        <v>202</v>
      </c>
    </row>
    <row r="125" spans="2:65" s="1" customFormat="1" ht="63.75" customHeight="1">
      <c r="B125" s="34"/>
      <c r="C125" s="166" t="s">
        <v>203</v>
      </c>
      <c r="D125" s="166" t="s">
        <v>187</v>
      </c>
      <c r="E125" s="167" t="s">
        <v>1366</v>
      </c>
      <c r="F125" s="244" t="s">
        <v>1367</v>
      </c>
      <c r="G125" s="244"/>
      <c r="H125" s="244"/>
      <c r="I125" s="244"/>
      <c r="J125" s="168" t="s">
        <v>213</v>
      </c>
      <c r="K125" s="169">
        <v>10</v>
      </c>
      <c r="L125" s="245">
        <v>0</v>
      </c>
      <c r="M125" s="246"/>
      <c r="N125" s="247">
        <f t="shared" si="5"/>
        <v>0</v>
      </c>
      <c r="O125" s="247"/>
      <c r="P125" s="247"/>
      <c r="Q125" s="247"/>
      <c r="R125" s="36"/>
      <c r="T125" s="170" t="s">
        <v>22</v>
      </c>
      <c r="U125" s="43" t="s">
        <v>41</v>
      </c>
      <c r="V125" s="35"/>
      <c r="W125" s="171">
        <f t="shared" si="6"/>
        <v>0</v>
      </c>
      <c r="X125" s="171">
        <v>0</v>
      </c>
      <c r="Y125" s="171">
        <f t="shared" si="7"/>
        <v>0</v>
      </c>
      <c r="Z125" s="171">
        <v>0</v>
      </c>
      <c r="AA125" s="172">
        <f t="shared" si="8"/>
        <v>0</v>
      </c>
      <c r="AR125" s="18" t="s">
        <v>191</v>
      </c>
      <c r="AT125" s="18" t="s">
        <v>187</v>
      </c>
      <c r="AU125" s="18" t="s">
        <v>125</v>
      </c>
      <c r="AY125" s="18" t="s">
        <v>186</v>
      </c>
      <c r="BE125" s="109">
        <f t="shared" si="9"/>
        <v>0</v>
      </c>
      <c r="BF125" s="109">
        <f t="shared" si="10"/>
        <v>0</v>
      </c>
      <c r="BG125" s="109">
        <f t="shared" si="11"/>
        <v>0</v>
      </c>
      <c r="BH125" s="109">
        <f t="shared" si="12"/>
        <v>0</v>
      </c>
      <c r="BI125" s="109">
        <f t="shared" si="13"/>
        <v>0</v>
      </c>
      <c r="BJ125" s="18" t="s">
        <v>83</v>
      </c>
      <c r="BK125" s="109">
        <f t="shared" si="14"/>
        <v>0</v>
      </c>
      <c r="BL125" s="18" t="s">
        <v>191</v>
      </c>
      <c r="BM125" s="18" t="s">
        <v>206</v>
      </c>
    </row>
    <row r="126" spans="2:65" s="1" customFormat="1" ht="16.5" customHeight="1">
      <c r="B126" s="34"/>
      <c r="C126" s="173" t="s">
        <v>198</v>
      </c>
      <c r="D126" s="173" t="s">
        <v>199</v>
      </c>
      <c r="E126" s="174" t="s">
        <v>1368</v>
      </c>
      <c r="F126" s="248" t="s">
        <v>1369</v>
      </c>
      <c r="G126" s="248"/>
      <c r="H126" s="248"/>
      <c r="I126" s="248"/>
      <c r="J126" s="175" t="s">
        <v>213</v>
      </c>
      <c r="K126" s="176">
        <v>11</v>
      </c>
      <c r="L126" s="249">
        <v>0</v>
      </c>
      <c r="M126" s="250"/>
      <c r="N126" s="251">
        <f t="shared" si="5"/>
        <v>0</v>
      </c>
      <c r="O126" s="247"/>
      <c r="P126" s="247"/>
      <c r="Q126" s="247"/>
      <c r="R126" s="36"/>
      <c r="T126" s="170" t="s">
        <v>22</v>
      </c>
      <c r="U126" s="43" t="s">
        <v>41</v>
      </c>
      <c r="V126" s="35"/>
      <c r="W126" s="171">
        <f t="shared" si="6"/>
        <v>0</v>
      </c>
      <c r="X126" s="171">
        <v>0</v>
      </c>
      <c r="Y126" s="171">
        <f t="shared" si="7"/>
        <v>0</v>
      </c>
      <c r="Z126" s="171">
        <v>0</v>
      </c>
      <c r="AA126" s="172">
        <f t="shared" si="8"/>
        <v>0</v>
      </c>
      <c r="AR126" s="18" t="s">
        <v>202</v>
      </c>
      <c r="AT126" s="18" t="s">
        <v>199</v>
      </c>
      <c r="AU126" s="18" t="s">
        <v>125</v>
      </c>
      <c r="AY126" s="18" t="s">
        <v>186</v>
      </c>
      <c r="BE126" s="109">
        <f t="shared" si="9"/>
        <v>0</v>
      </c>
      <c r="BF126" s="109">
        <f t="shared" si="10"/>
        <v>0</v>
      </c>
      <c r="BG126" s="109">
        <f t="shared" si="11"/>
        <v>0</v>
      </c>
      <c r="BH126" s="109">
        <f t="shared" si="12"/>
        <v>0</v>
      </c>
      <c r="BI126" s="109">
        <f t="shared" si="13"/>
        <v>0</v>
      </c>
      <c r="BJ126" s="18" t="s">
        <v>83</v>
      </c>
      <c r="BK126" s="109">
        <f t="shared" si="14"/>
        <v>0</v>
      </c>
      <c r="BL126" s="18" t="s">
        <v>191</v>
      </c>
      <c r="BM126" s="18" t="s">
        <v>209</v>
      </c>
    </row>
    <row r="127" spans="2:65" s="1" customFormat="1" ht="51" customHeight="1">
      <c r="B127" s="34"/>
      <c r="C127" s="166" t="s">
        <v>210</v>
      </c>
      <c r="D127" s="166" t="s">
        <v>187</v>
      </c>
      <c r="E127" s="167" t="s">
        <v>1370</v>
      </c>
      <c r="F127" s="244" t="s">
        <v>1371</v>
      </c>
      <c r="G127" s="244"/>
      <c r="H127" s="244"/>
      <c r="I127" s="244"/>
      <c r="J127" s="168" t="s">
        <v>190</v>
      </c>
      <c r="K127" s="169">
        <v>356.6</v>
      </c>
      <c r="L127" s="245">
        <v>0</v>
      </c>
      <c r="M127" s="246"/>
      <c r="N127" s="247">
        <f t="shared" si="5"/>
        <v>0</v>
      </c>
      <c r="O127" s="247"/>
      <c r="P127" s="247"/>
      <c r="Q127" s="247"/>
      <c r="R127" s="36"/>
      <c r="T127" s="170" t="s">
        <v>22</v>
      </c>
      <c r="U127" s="43" t="s">
        <v>41</v>
      </c>
      <c r="V127" s="35"/>
      <c r="W127" s="171">
        <f t="shared" si="6"/>
        <v>0</v>
      </c>
      <c r="X127" s="171">
        <v>0</v>
      </c>
      <c r="Y127" s="171">
        <f t="shared" si="7"/>
        <v>0</v>
      </c>
      <c r="Z127" s="171">
        <v>0</v>
      </c>
      <c r="AA127" s="172">
        <f t="shared" si="8"/>
        <v>0</v>
      </c>
      <c r="AR127" s="18" t="s">
        <v>191</v>
      </c>
      <c r="AT127" s="18" t="s">
        <v>187</v>
      </c>
      <c r="AU127" s="18" t="s">
        <v>125</v>
      </c>
      <c r="AY127" s="18" t="s">
        <v>186</v>
      </c>
      <c r="BE127" s="109">
        <f t="shared" si="9"/>
        <v>0</v>
      </c>
      <c r="BF127" s="109">
        <f t="shared" si="10"/>
        <v>0</v>
      </c>
      <c r="BG127" s="109">
        <f t="shared" si="11"/>
        <v>0</v>
      </c>
      <c r="BH127" s="109">
        <f t="shared" si="12"/>
        <v>0</v>
      </c>
      <c r="BI127" s="109">
        <f t="shared" si="13"/>
        <v>0</v>
      </c>
      <c r="BJ127" s="18" t="s">
        <v>83</v>
      </c>
      <c r="BK127" s="109">
        <f t="shared" si="14"/>
        <v>0</v>
      </c>
      <c r="BL127" s="18" t="s">
        <v>191</v>
      </c>
      <c r="BM127" s="18" t="s">
        <v>214</v>
      </c>
    </row>
    <row r="128" spans="2:65" s="1" customFormat="1" ht="63.75" customHeight="1">
      <c r="B128" s="34"/>
      <c r="C128" s="166" t="s">
        <v>202</v>
      </c>
      <c r="D128" s="166" t="s">
        <v>187</v>
      </c>
      <c r="E128" s="167" t="s">
        <v>1266</v>
      </c>
      <c r="F128" s="244" t="s">
        <v>1267</v>
      </c>
      <c r="G128" s="244"/>
      <c r="H128" s="244"/>
      <c r="I128" s="244"/>
      <c r="J128" s="168" t="s">
        <v>190</v>
      </c>
      <c r="K128" s="169">
        <v>356.6</v>
      </c>
      <c r="L128" s="245">
        <v>0</v>
      </c>
      <c r="M128" s="246"/>
      <c r="N128" s="247">
        <f t="shared" si="5"/>
        <v>0</v>
      </c>
      <c r="O128" s="247"/>
      <c r="P128" s="247"/>
      <c r="Q128" s="247"/>
      <c r="R128" s="36"/>
      <c r="T128" s="170" t="s">
        <v>22</v>
      </c>
      <c r="U128" s="43" t="s">
        <v>41</v>
      </c>
      <c r="V128" s="35"/>
      <c r="W128" s="171">
        <f t="shared" si="6"/>
        <v>0</v>
      </c>
      <c r="X128" s="171">
        <v>0</v>
      </c>
      <c r="Y128" s="171">
        <f t="shared" si="7"/>
        <v>0</v>
      </c>
      <c r="Z128" s="171">
        <v>0</v>
      </c>
      <c r="AA128" s="172">
        <f t="shared" si="8"/>
        <v>0</v>
      </c>
      <c r="AR128" s="18" t="s">
        <v>191</v>
      </c>
      <c r="AT128" s="18" t="s">
        <v>187</v>
      </c>
      <c r="AU128" s="18" t="s">
        <v>125</v>
      </c>
      <c r="AY128" s="18" t="s">
        <v>186</v>
      </c>
      <c r="BE128" s="109">
        <f t="shared" si="9"/>
        <v>0</v>
      </c>
      <c r="BF128" s="109">
        <f t="shared" si="10"/>
        <v>0</v>
      </c>
      <c r="BG128" s="109">
        <f t="shared" si="11"/>
        <v>0</v>
      </c>
      <c r="BH128" s="109">
        <f t="shared" si="12"/>
        <v>0</v>
      </c>
      <c r="BI128" s="109">
        <f t="shared" si="13"/>
        <v>0</v>
      </c>
      <c r="BJ128" s="18" t="s">
        <v>83</v>
      </c>
      <c r="BK128" s="109">
        <f t="shared" si="14"/>
        <v>0</v>
      </c>
      <c r="BL128" s="18" t="s">
        <v>191</v>
      </c>
      <c r="BM128" s="18" t="s">
        <v>218</v>
      </c>
    </row>
    <row r="129" spans="2:65" s="1" customFormat="1" ht="51" customHeight="1">
      <c r="B129" s="34"/>
      <c r="C129" s="166" t="s">
        <v>219</v>
      </c>
      <c r="D129" s="166" t="s">
        <v>187</v>
      </c>
      <c r="E129" s="167" t="s">
        <v>1372</v>
      </c>
      <c r="F129" s="244" t="s">
        <v>1373</v>
      </c>
      <c r="G129" s="244"/>
      <c r="H129" s="244"/>
      <c r="I129" s="244"/>
      <c r="J129" s="168" t="s">
        <v>190</v>
      </c>
      <c r="K129" s="169">
        <v>356.6</v>
      </c>
      <c r="L129" s="245">
        <v>0</v>
      </c>
      <c r="M129" s="246"/>
      <c r="N129" s="247">
        <f t="shared" si="5"/>
        <v>0</v>
      </c>
      <c r="O129" s="247"/>
      <c r="P129" s="247"/>
      <c r="Q129" s="247"/>
      <c r="R129" s="36"/>
      <c r="T129" s="170" t="s">
        <v>22</v>
      </c>
      <c r="U129" s="43" t="s">
        <v>41</v>
      </c>
      <c r="V129" s="35"/>
      <c r="W129" s="171">
        <f t="shared" si="6"/>
        <v>0</v>
      </c>
      <c r="X129" s="171">
        <v>0</v>
      </c>
      <c r="Y129" s="171">
        <f t="shared" si="7"/>
        <v>0</v>
      </c>
      <c r="Z129" s="171">
        <v>0</v>
      </c>
      <c r="AA129" s="172">
        <f t="shared" si="8"/>
        <v>0</v>
      </c>
      <c r="AR129" s="18" t="s">
        <v>191</v>
      </c>
      <c r="AT129" s="18" t="s">
        <v>187</v>
      </c>
      <c r="AU129" s="18" t="s">
        <v>125</v>
      </c>
      <c r="AY129" s="18" t="s">
        <v>186</v>
      </c>
      <c r="BE129" s="109">
        <f t="shared" si="9"/>
        <v>0</v>
      </c>
      <c r="BF129" s="109">
        <f t="shared" si="10"/>
        <v>0</v>
      </c>
      <c r="BG129" s="109">
        <f t="shared" si="11"/>
        <v>0</v>
      </c>
      <c r="BH129" s="109">
        <f t="shared" si="12"/>
        <v>0</v>
      </c>
      <c r="BI129" s="109">
        <f t="shared" si="13"/>
        <v>0</v>
      </c>
      <c r="BJ129" s="18" t="s">
        <v>83</v>
      </c>
      <c r="BK129" s="109">
        <f t="shared" si="14"/>
        <v>0</v>
      </c>
      <c r="BL129" s="18" t="s">
        <v>191</v>
      </c>
      <c r="BM129" s="18" t="s">
        <v>222</v>
      </c>
    </row>
    <row r="130" spans="2:65" s="1" customFormat="1" ht="16.5" customHeight="1">
      <c r="B130" s="34"/>
      <c r="C130" s="173" t="s">
        <v>206</v>
      </c>
      <c r="D130" s="173" t="s">
        <v>199</v>
      </c>
      <c r="E130" s="174" t="s">
        <v>1374</v>
      </c>
      <c r="F130" s="248" t="s">
        <v>1375</v>
      </c>
      <c r="G130" s="248"/>
      <c r="H130" s="248"/>
      <c r="I130" s="248"/>
      <c r="J130" s="175" t="s">
        <v>355</v>
      </c>
      <c r="K130" s="176">
        <v>14.264</v>
      </c>
      <c r="L130" s="249">
        <v>0</v>
      </c>
      <c r="M130" s="250"/>
      <c r="N130" s="251">
        <f t="shared" si="5"/>
        <v>0</v>
      </c>
      <c r="O130" s="247"/>
      <c r="P130" s="247"/>
      <c r="Q130" s="247"/>
      <c r="R130" s="36"/>
      <c r="T130" s="170" t="s">
        <v>22</v>
      </c>
      <c r="U130" s="43" t="s">
        <v>41</v>
      </c>
      <c r="V130" s="35"/>
      <c r="W130" s="171">
        <f t="shared" si="6"/>
        <v>0</v>
      </c>
      <c r="X130" s="171">
        <v>0</v>
      </c>
      <c r="Y130" s="171">
        <f t="shared" si="7"/>
        <v>0</v>
      </c>
      <c r="Z130" s="171">
        <v>0</v>
      </c>
      <c r="AA130" s="172">
        <f t="shared" si="8"/>
        <v>0</v>
      </c>
      <c r="AR130" s="18" t="s">
        <v>202</v>
      </c>
      <c r="AT130" s="18" t="s">
        <v>199</v>
      </c>
      <c r="AU130" s="18" t="s">
        <v>125</v>
      </c>
      <c r="AY130" s="18" t="s">
        <v>186</v>
      </c>
      <c r="BE130" s="109">
        <f t="shared" si="9"/>
        <v>0</v>
      </c>
      <c r="BF130" s="109">
        <f t="shared" si="10"/>
        <v>0</v>
      </c>
      <c r="BG130" s="109">
        <f t="shared" si="11"/>
        <v>0</v>
      </c>
      <c r="BH130" s="109">
        <f t="shared" si="12"/>
        <v>0</v>
      </c>
      <c r="BI130" s="109">
        <f t="shared" si="13"/>
        <v>0</v>
      </c>
      <c r="BJ130" s="18" t="s">
        <v>83</v>
      </c>
      <c r="BK130" s="109">
        <f t="shared" si="14"/>
        <v>0</v>
      </c>
      <c r="BL130" s="18" t="s">
        <v>191</v>
      </c>
      <c r="BM130" s="18" t="s">
        <v>226</v>
      </c>
    </row>
    <row r="131" spans="2:65" s="1" customFormat="1" ht="25.5" customHeight="1">
      <c r="B131" s="34"/>
      <c r="C131" s="166" t="s">
        <v>227</v>
      </c>
      <c r="D131" s="166" t="s">
        <v>187</v>
      </c>
      <c r="E131" s="167" t="s">
        <v>223</v>
      </c>
      <c r="F131" s="244" t="s">
        <v>1376</v>
      </c>
      <c r="G131" s="244"/>
      <c r="H131" s="244"/>
      <c r="I131" s="244"/>
      <c r="J131" s="168" t="s">
        <v>190</v>
      </c>
      <c r="K131" s="169">
        <v>356.6</v>
      </c>
      <c r="L131" s="245">
        <v>0</v>
      </c>
      <c r="M131" s="246"/>
      <c r="N131" s="247">
        <f t="shared" si="5"/>
        <v>0</v>
      </c>
      <c r="O131" s="247"/>
      <c r="P131" s="247"/>
      <c r="Q131" s="247"/>
      <c r="R131" s="36"/>
      <c r="T131" s="170" t="s">
        <v>22</v>
      </c>
      <c r="U131" s="43" t="s">
        <v>41</v>
      </c>
      <c r="V131" s="35"/>
      <c r="W131" s="171">
        <f t="shared" si="6"/>
        <v>0</v>
      </c>
      <c r="X131" s="171">
        <v>0</v>
      </c>
      <c r="Y131" s="171">
        <f t="shared" si="7"/>
        <v>0</v>
      </c>
      <c r="Z131" s="171">
        <v>0</v>
      </c>
      <c r="AA131" s="172">
        <f t="shared" si="8"/>
        <v>0</v>
      </c>
      <c r="AR131" s="18" t="s">
        <v>191</v>
      </c>
      <c r="AT131" s="18" t="s">
        <v>187</v>
      </c>
      <c r="AU131" s="18" t="s">
        <v>125</v>
      </c>
      <c r="AY131" s="18" t="s">
        <v>186</v>
      </c>
      <c r="BE131" s="109">
        <f t="shared" si="9"/>
        <v>0</v>
      </c>
      <c r="BF131" s="109">
        <f t="shared" si="10"/>
        <v>0</v>
      </c>
      <c r="BG131" s="109">
        <f t="shared" si="11"/>
        <v>0</v>
      </c>
      <c r="BH131" s="109">
        <f t="shared" si="12"/>
        <v>0</v>
      </c>
      <c r="BI131" s="109">
        <f t="shared" si="13"/>
        <v>0</v>
      </c>
      <c r="BJ131" s="18" t="s">
        <v>83</v>
      </c>
      <c r="BK131" s="109">
        <f t="shared" si="14"/>
        <v>0</v>
      </c>
      <c r="BL131" s="18" t="s">
        <v>191</v>
      </c>
      <c r="BM131" s="18" t="s">
        <v>230</v>
      </c>
    </row>
    <row r="132" spans="2:65" s="1" customFormat="1" ht="25.5" customHeight="1">
      <c r="B132" s="34"/>
      <c r="C132" s="166" t="s">
        <v>209</v>
      </c>
      <c r="D132" s="166" t="s">
        <v>187</v>
      </c>
      <c r="E132" s="167" t="s">
        <v>1377</v>
      </c>
      <c r="F132" s="244" t="s">
        <v>1378</v>
      </c>
      <c r="G132" s="244"/>
      <c r="H132" s="244"/>
      <c r="I132" s="244"/>
      <c r="J132" s="168" t="s">
        <v>213</v>
      </c>
      <c r="K132" s="169">
        <v>32.094</v>
      </c>
      <c r="L132" s="245">
        <v>0</v>
      </c>
      <c r="M132" s="246"/>
      <c r="N132" s="247">
        <f t="shared" si="5"/>
        <v>0</v>
      </c>
      <c r="O132" s="247"/>
      <c r="P132" s="247"/>
      <c r="Q132" s="247"/>
      <c r="R132" s="36"/>
      <c r="T132" s="170" t="s">
        <v>22</v>
      </c>
      <c r="U132" s="43" t="s">
        <v>41</v>
      </c>
      <c r="V132" s="35"/>
      <c r="W132" s="171">
        <f t="shared" si="6"/>
        <v>0</v>
      </c>
      <c r="X132" s="171">
        <v>0</v>
      </c>
      <c r="Y132" s="171">
        <f t="shared" si="7"/>
        <v>0</v>
      </c>
      <c r="Z132" s="171">
        <v>0</v>
      </c>
      <c r="AA132" s="172">
        <f t="shared" si="8"/>
        <v>0</v>
      </c>
      <c r="AR132" s="18" t="s">
        <v>191</v>
      </c>
      <c r="AT132" s="18" t="s">
        <v>187</v>
      </c>
      <c r="AU132" s="18" t="s">
        <v>125</v>
      </c>
      <c r="AY132" s="18" t="s">
        <v>186</v>
      </c>
      <c r="BE132" s="109">
        <f t="shared" si="9"/>
        <v>0</v>
      </c>
      <c r="BF132" s="109">
        <f t="shared" si="10"/>
        <v>0</v>
      </c>
      <c r="BG132" s="109">
        <f t="shared" si="11"/>
        <v>0</v>
      </c>
      <c r="BH132" s="109">
        <f t="shared" si="12"/>
        <v>0</v>
      </c>
      <c r="BI132" s="109">
        <f t="shared" si="13"/>
        <v>0</v>
      </c>
      <c r="BJ132" s="18" t="s">
        <v>83</v>
      </c>
      <c r="BK132" s="109">
        <f t="shared" si="14"/>
        <v>0</v>
      </c>
      <c r="BL132" s="18" t="s">
        <v>191</v>
      </c>
      <c r="BM132" s="18" t="s">
        <v>233</v>
      </c>
    </row>
    <row r="133" spans="2:65" s="1" customFormat="1" ht="25.5" customHeight="1">
      <c r="B133" s="34"/>
      <c r="C133" s="166" t="s">
        <v>234</v>
      </c>
      <c r="D133" s="166" t="s">
        <v>187</v>
      </c>
      <c r="E133" s="167" t="s">
        <v>1379</v>
      </c>
      <c r="F133" s="244" t="s">
        <v>1380</v>
      </c>
      <c r="G133" s="244"/>
      <c r="H133" s="244"/>
      <c r="I133" s="244"/>
      <c r="J133" s="168" t="s">
        <v>213</v>
      </c>
      <c r="K133" s="169">
        <v>32.094</v>
      </c>
      <c r="L133" s="245">
        <v>0</v>
      </c>
      <c r="M133" s="246"/>
      <c r="N133" s="247">
        <f t="shared" si="5"/>
        <v>0</v>
      </c>
      <c r="O133" s="247"/>
      <c r="P133" s="247"/>
      <c r="Q133" s="247"/>
      <c r="R133" s="36"/>
      <c r="T133" s="170" t="s">
        <v>22</v>
      </c>
      <c r="U133" s="43" t="s">
        <v>41</v>
      </c>
      <c r="V133" s="35"/>
      <c r="W133" s="171">
        <f t="shared" si="6"/>
        <v>0</v>
      </c>
      <c r="X133" s="171">
        <v>0</v>
      </c>
      <c r="Y133" s="171">
        <f t="shared" si="7"/>
        <v>0</v>
      </c>
      <c r="Z133" s="171">
        <v>0</v>
      </c>
      <c r="AA133" s="172">
        <f t="shared" si="8"/>
        <v>0</v>
      </c>
      <c r="AR133" s="18" t="s">
        <v>191</v>
      </c>
      <c r="AT133" s="18" t="s">
        <v>187</v>
      </c>
      <c r="AU133" s="18" t="s">
        <v>125</v>
      </c>
      <c r="AY133" s="18" t="s">
        <v>186</v>
      </c>
      <c r="BE133" s="109">
        <f t="shared" si="9"/>
        <v>0</v>
      </c>
      <c r="BF133" s="109">
        <f t="shared" si="10"/>
        <v>0</v>
      </c>
      <c r="BG133" s="109">
        <f t="shared" si="11"/>
        <v>0</v>
      </c>
      <c r="BH133" s="109">
        <f t="shared" si="12"/>
        <v>0</v>
      </c>
      <c r="BI133" s="109">
        <f t="shared" si="13"/>
        <v>0</v>
      </c>
      <c r="BJ133" s="18" t="s">
        <v>83</v>
      </c>
      <c r="BK133" s="109">
        <f t="shared" si="14"/>
        <v>0</v>
      </c>
      <c r="BL133" s="18" t="s">
        <v>191</v>
      </c>
      <c r="BM133" s="18" t="s">
        <v>237</v>
      </c>
    </row>
    <row r="134" spans="2:65" s="1" customFormat="1" ht="25.5" customHeight="1">
      <c r="B134" s="34"/>
      <c r="C134" s="173" t="s">
        <v>214</v>
      </c>
      <c r="D134" s="173" t="s">
        <v>199</v>
      </c>
      <c r="E134" s="174" t="s">
        <v>1381</v>
      </c>
      <c r="F134" s="248" t="s">
        <v>1382</v>
      </c>
      <c r="G134" s="248"/>
      <c r="H134" s="248"/>
      <c r="I134" s="248"/>
      <c r="J134" s="175" t="s">
        <v>213</v>
      </c>
      <c r="K134" s="176">
        <v>32.094</v>
      </c>
      <c r="L134" s="249">
        <v>0</v>
      </c>
      <c r="M134" s="250"/>
      <c r="N134" s="251">
        <f t="shared" si="5"/>
        <v>0</v>
      </c>
      <c r="O134" s="247"/>
      <c r="P134" s="247"/>
      <c r="Q134" s="247"/>
      <c r="R134" s="36"/>
      <c r="T134" s="170" t="s">
        <v>22</v>
      </c>
      <c r="U134" s="43" t="s">
        <v>41</v>
      </c>
      <c r="V134" s="35"/>
      <c r="W134" s="171">
        <f t="shared" si="6"/>
        <v>0</v>
      </c>
      <c r="X134" s="171">
        <v>0</v>
      </c>
      <c r="Y134" s="171">
        <f t="shared" si="7"/>
        <v>0</v>
      </c>
      <c r="Z134" s="171">
        <v>0</v>
      </c>
      <c r="AA134" s="172">
        <f t="shared" si="8"/>
        <v>0</v>
      </c>
      <c r="AR134" s="18" t="s">
        <v>202</v>
      </c>
      <c r="AT134" s="18" t="s">
        <v>199</v>
      </c>
      <c r="AU134" s="18" t="s">
        <v>125</v>
      </c>
      <c r="AY134" s="18" t="s">
        <v>186</v>
      </c>
      <c r="BE134" s="109">
        <f t="shared" si="9"/>
        <v>0</v>
      </c>
      <c r="BF134" s="109">
        <f t="shared" si="10"/>
        <v>0</v>
      </c>
      <c r="BG134" s="109">
        <f t="shared" si="11"/>
        <v>0</v>
      </c>
      <c r="BH134" s="109">
        <f t="shared" si="12"/>
        <v>0</v>
      </c>
      <c r="BI134" s="109">
        <f t="shared" si="13"/>
        <v>0</v>
      </c>
      <c r="BJ134" s="18" t="s">
        <v>83</v>
      </c>
      <c r="BK134" s="109">
        <f t="shared" si="14"/>
        <v>0</v>
      </c>
      <c r="BL134" s="18" t="s">
        <v>191</v>
      </c>
      <c r="BM134" s="18" t="s">
        <v>240</v>
      </c>
    </row>
    <row r="135" spans="2:65" s="1" customFormat="1" ht="38.25" customHeight="1">
      <c r="B135" s="34"/>
      <c r="C135" s="166" t="s">
        <v>11</v>
      </c>
      <c r="D135" s="166" t="s">
        <v>187</v>
      </c>
      <c r="E135" s="167" t="s">
        <v>1383</v>
      </c>
      <c r="F135" s="244" t="s">
        <v>1384</v>
      </c>
      <c r="G135" s="244"/>
      <c r="H135" s="244"/>
      <c r="I135" s="244"/>
      <c r="J135" s="168" t="s">
        <v>213</v>
      </c>
      <c r="K135" s="169">
        <v>128.376</v>
      </c>
      <c r="L135" s="245">
        <v>0</v>
      </c>
      <c r="M135" s="246"/>
      <c r="N135" s="247">
        <f t="shared" si="5"/>
        <v>0</v>
      </c>
      <c r="O135" s="247"/>
      <c r="P135" s="247"/>
      <c r="Q135" s="247"/>
      <c r="R135" s="36"/>
      <c r="T135" s="170" t="s">
        <v>22</v>
      </c>
      <c r="U135" s="43" t="s">
        <v>41</v>
      </c>
      <c r="V135" s="35"/>
      <c r="W135" s="171">
        <f t="shared" si="6"/>
        <v>0</v>
      </c>
      <c r="X135" s="171">
        <v>0</v>
      </c>
      <c r="Y135" s="171">
        <f t="shared" si="7"/>
        <v>0</v>
      </c>
      <c r="Z135" s="171">
        <v>0</v>
      </c>
      <c r="AA135" s="172">
        <f t="shared" si="8"/>
        <v>0</v>
      </c>
      <c r="AR135" s="18" t="s">
        <v>191</v>
      </c>
      <c r="AT135" s="18" t="s">
        <v>187</v>
      </c>
      <c r="AU135" s="18" t="s">
        <v>125</v>
      </c>
      <c r="AY135" s="18" t="s">
        <v>186</v>
      </c>
      <c r="BE135" s="109">
        <f t="shared" si="9"/>
        <v>0</v>
      </c>
      <c r="BF135" s="109">
        <f t="shared" si="10"/>
        <v>0</v>
      </c>
      <c r="BG135" s="109">
        <f t="shared" si="11"/>
        <v>0</v>
      </c>
      <c r="BH135" s="109">
        <f t="shared" si="12"/>
        <v>0</v>
      </c>
      <c r="BI135" s="109">
        <f t="shared" si="13"/>
        <v>0</v>
      </c>
      <c r="BJ135" s="18" t="s">
        <v>83</v>
      </c>
      <c r="BK135" s="109">
        <f t="shared" si="14"/>
        <v>0</v>
      </c>
      <c r="BL135" s="18" t="s">
        <v>191</v>
      </c>
      <c r="BM135" s="18" t="s">
        <v>243</v>
      </c>
    </row>
    <row r="136" spans="2:63" s="9" customFormat="1" ht="29.85" customHeight="1">
      <c r="B136" s="155"/>
      <c r="C136" s="156"/>
      <c r="D136" s="165" t="s">
        <v>147</v>
      </c>
      <c r="E136" s="165"/>
      <c r="F136" s="165"/>
      <c r="G136" s="165"/>
      <c r="H136" s="165"/>
      <c r="I136" s="165"/>
      <c r="J136" s="165"/>
      <c r="K136" s="165"/>
      <c r="L136" s="165"/>
      <c r="M136" s="165"/>
      <c r="N136" s="257">
        <f>BK136</f>
        <v>0</v>
      </c>
      <c r="O136" s="258"/>
      <c r="P136" s="258"/>
      <c r="Q136" s="258"/>
      <c r="R136" s="158"/>
      <c r="T136" s="159"/>
      <c r="U136" s="156"/>
      <c r="V136" s="156"/>
      <c r="W136" s="160">
        <f>W137</f>
        <v>0</v>
      </c>
      <c r="X136" s="156"/>
      <c r="Y136" s="160">
        <f>Y137</f>
        <v>0</v>
      </c>
      <c r="Z136" s="156"/>
      <c r="AA136" s="161">
        <f>AA137</f>
        <v>0</v>
      </c>
      <c r="AR136" s="162" t="s">
        <v>83</v>
      </c>
      <c r="AT136" s="163" t="s">
        <v>75</v>
      </c>
      <c r="AU136" s="163" t="s">
        <v>83</v>
      </c>
      <c r="AY136" s="162" t="s">
        <v>186</v>
      </c>
      <c r="BK136" s="164">
        <f>BK137</f>
        <v>0</v>
      </c>
    </row>
    <row r="137" spans="2:65" s="1" customFormat="1" ht="38.25" customHeight="1">
      <c r="B137" s="34"/>
      <c r="C137" s="166" t="s">
        <v>218</v>
      </c>
      <c r="D137" s="166" t="s">
        <v>187</v>
      </c>
      <c r="E137" s="167" t="s">
        <v>1385</v>
      </c>
      <c r="F137" s="244" t="s">
        <v>1386</v>
      </c>
      <c r="G137" s="244"/>
      <c r="H137" s="244"/>
      <c r="I137" s="244"/>
      <c r="J137" s="168" t="s">
        <v>197</v>
      </c>
      <c r="K137" s="169">
        <v>2.324</v>
      </c>
      <c r="L137" s="245">
        <v>0</v>
      </c>
      <c r="M137" s="246"/>
      <c r="N137" s="247">
        <f>ROUND(L137*K137,2)</f>
        <v>0</v>
      </c>
      <c r="O137" s="247"/>
      <c r="P137" s="247"/>
      <c r="Q137" s="247"/>
      <c r="R137" s="36"/>
      <c r="T137" s="170" t="s">
        <v>22</v>
      </c>
      <c r="U137" s="43" t="s">
        <v>41</v>
      </c>
      <c r="V137" s="35"/>
      <c r="W137" s="171">
        <f>V137*K137</f>
        <v>0</v>
      </c>
      <c r="X137" s="171">
        <v>0</v>
      </c>
      <c r="Y137" s="171">
        <f>X137*K137</f>
        <v>0</v>
      </c>
      <c r="Z137" s="171">
        <v>0</v>
      </c>
      <c r="AA137" s="172">
        <f>Z137*K137</f>
        <v>0</v>
      </c>
      <c r="AR137" s="18" t="s">
        <v>191</v>
      </c>
      <c r="AT137" s="18" t="s">
        <v>187</v>
      </c>
      <c r="AU137" s="18" t="s">
        <v>125</v>
      </c>
      <c r="AY137" s="18" t="s">
        <v>186</v>
      </c>
      <c r="BE137" s="109">
        <f>IF(U137="základní",N137,0)</f>
        <v>0</v>
      </c>
      <c r="BF137" s="109">
        <f>IF(U137="snížená",N137,0)</f>
        <v>0</v>
      </c>
      <c r="BG137" s="109">
        <f>IF(U137="zákl. přenesená",N137,0)</f>
        <v>0</v>
      </c>
      <c r="BH137" s="109">
        <f>IF(U137="sníž. přenesená",N137,0)</f>
        <v>0</v>
      </c>
      <c r="BI137" s="109">
        <f>IF(U137="nulová",N137,0)</f>
        <v>0</v>
      </c>
      <c r="BJ137" s="18" t="s">
        <v>83</v>
      </c>
      <c r="BK137" s="109">
        <f>ROUND(L137*K137,2)</f>
        <v>0</v>
      </c>
      <c r="BL137" s="18" t="s">
        <v>191</v>
      </c>
      <c r="BM137" s="18" t="s">
        <v>246</v>
      </c>
    </row>
    <row r="138" spans="2:63" s="1" customFormat="1" ht="49.9" customHeight="1">
      <c r="B138" s="34"/>
      <c r="C138" s="35"/>
      <c r="D138" s="157" t="s">
        <v>1223</v>
      </c>
      <c r="E138" s="35"/>
      <c r="F138" s="35"/>
      <c r="G138" s="35"/>
      <c r="H138" s="35"/>
      <c r="I138" s="35"/>
      <c r="J138" s="35"/>
      <c r="K138" s="35"/>
      <c r="L138" s="35"/>
      <c r="M138" s="35"/>
      <c r="N138" s="259">
        <f>BK138</f>
        <v>0</v>
      </c>
      <c r="O138" s="260"/>
      <c r="P138" s="260"/>
      <c r="Q138" s="260"/>
      <c r="R138" s="36"/>
      <c r="T138" s="146"/>
      <c r="U138" s="55"/>
      <c r="V138" s="55"/>
      <c r="W138" s="55"/>
      <c r="X138" s="55"/>
      <c r="Y138" s="55"/>
      <c r="Z138" s="55"/>
      <c r="AA138" s="57"/>
      <c r="AT138" s="18" t="s">
        <v>75</v>
      </c>
      <c r="AU138" s="18" t="s">
        <v>76</v>
      </c>
      <c r="AY138" s="18" t="s">
        <v>1224</v>
      </c>
      <c r="BK138" s="109">
        <v>0</v>
      </c>
    </row>
    <row r="139" spans="2:18" s="1" customFormat="1" ht="6.95" customHeight="1">
      <c r="B139" s="58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60"/>
    </row>
  </sheetData>
  <sheetProtection algorithmName="SHA-512" hashValue="TCRDqL6wH//w5Di0GgwIgSXDxSN2fdG3CNLtVnO7AGrG1E5/JexU291tKYMQH8ZAM3gFR2uasoxnOKf0BMQUKA==" saltValue="hgjV1fzyF9O5HhmGGfr+Q08nUoazDNwBwEHpUdZ3JDP5NCNtxaqEb+CEtJ74a01z/m/NQJBUcLjFCGb3SOKMIw==" spinCount="10" sheet="1" objects="1" scenarios="1" formatColumns="0" formatRows="0"/>
  <mergeCells count="118">
    <mergeCell ref="N138:Q138"/>
    <mergeCell ref="H1:K1"/>
    <mergeCell ref="S2:AC2"/>
    <mergeCell ref="F134:I134"/>
    <mergeCell ref="L134:M134"/>
    <mergeCell ref="N134:Q134"/>
    <mergeCell ref="F135:I135"/>
    <mergeCell ref="L135:M135"/>
    <mergeCell ref="N135:Q135"/>
    <mergeCell ref="F137:I137"/>
    <mergeCell ref="L137:M137"/>
    <mergeCell ref="N137:Q137"/>
    <mergeCell ref="N136:Q136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M112:P112"/>
    <mergeCell ref="M114:Q114"/>
    <mergeCell ref="M115:Q115"/>
    <mergeCell ref="F117:I117"/>
    <mergeCell ref="L117:M117"/>
    <mergeCell ref="N117:Q117"/>
    <mergeCell ref="F121:I121"/>
    <mergeCell ref="L121:M121"/>
    <mergeCell ref="N121:Q121"/>
    <mergeCell ref="N118:Q118"/>
    <mergeCell ref="N119:Q119"/>
    <mergeCell ref="N120:Q120"/>
    <mergeCell ref="D97:H97"/>
    <mergeCell ref="N97:Q97"/>
    <mergeCell ref="D98:H98"/>
    <mergeCell ref="N98:Q98"/>
    <mergeCell ref="N99:Q99"/>
    <mergeCell ref="L101:Q101"/>
    <mergeCell ref="C107:Q107"/>
    <mergeCell ref="F109:P109"/>
    <mergeCell ref="F110:P110"/>
    <mergeCell ref="N89:Q89"/>
    <mergeCell ref="N90:Q90"/>
    <mergeCell ref="N91:Q91"/>
    <mergeCell ref="N93:Q93"/>
    <mergeCell ref="D94:H94"/>
    <mergeCell ref="N94:Q94"/>
    <mergeCell ref="D95:H95"/>
    <mergeCell ref="N95:Q95"/>
    <mergeCell ref="D96:H96"/>
    <mergeCell ref="N96:Q96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hyperlinks>
    <hyperlink ref="F1:G1" location="C2" display="1) Krycí list rozpočtu"/>
    <hyperlink ref="H1:K1" location="C86" display="2) Rekapitulace rozpočtu"/>
    <hyperlink ref="L1" location="C117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3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8"/>
      <c r="B1" s="11"/>
      <c r="C1" s="11"/>
      <c r="D1" s="12" t="s">
        <v>1</v>
      </c>
      <c r="E1" s="11"/>
      <c r="F1" s="13" t="s">
        <v>120</v>
      </c>
      <c r="G1" s="13"/>
      <c r="H1" s="263" t="s">
        <v>121</v>
      </c>
      <c r="I1" s="263"/>
      <c r="J1" s="263"/>
      <c r="K1" s="263"/>
      <c r="L1" s="13" t="s">
        <v>122</v>
      </c>
      <c r="M1" s="11"/>
      <c r="N1" s="11"/>
      <c r="O1" s="12" t="s">
        <v>123</v>
      </c>
      <c r="P1" s="11"/>
      <c r="Q1" s="11"/>
      <c r="R1" s="11"/>
      <c r="S1" s="13" t="s">
        <v>124</v>
      </c>
      <c r="T1" s="13"/>
      <c r="U1" s="118"/>
      <c r="V1" s="118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5" customHeight="1">
      <c r="C2" s="177" t="s">
        <v>7</v>
      </c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S2" s="222" t="s">
        <v>8</v>
      </c>
      <c r="T2" s="223"/>
      <c r="U2" s="223"/>
      <c r="V2" s="223"/>
      <c r="W2" s="223"/>
      <c r="X2" s="223"/>
      <c r="Y2" s="223"/>
      <c r="Z2" s="223"/>
      <c r="AA2" s="223"/>
      <c r="AB2" s="223"/>
      <c r="AC2" s="223"/>
      <c r="AT2" s="18" t="s">
        <v>110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125</v>
      </c>
    </row>
    <row r="4" spans="2:46" ht="36.95" customHeight="1">
      <c r="B4" s="22"/>
      <c r="C4" s="179" t="s">
        <v>126</v>
      </c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23"/>
      <c r="T4" s="17" t="s">
        <v>13</v>
      </c>
      <c r="AT4" s="18" t="s">
        <v>6</v>
      </c>
    </row>
    <row r="5" spans="2:18" ht="6.95" customHeight="1">
      <c r="B5" s="22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3"/>
    </row>
    <row r="6" spans="2:18" ht="25.35" customHeight="1">
      <c r="B6" s="22"/>
      <c r="C6" s="25"/>
      <c r="D6" s="29" t="s">
        <v>19</v>
      </c>
      <c r="E6" s="25"/>
      <c r="F6" s="224" t="str">
        <f>'Rekapitulace stavby'!K6</f>
        <v>D 1.01_VV_PZS_r0</v>
      </c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5"/>
      <c r="R6" s="23"/>
    </row>
    <row r="7" spans="2:18" s="1" customFormat="1" ht="32.85" customHeight="1">
      <c r="B7" s="34"/>
      <c r="C7" s="35"/>
      <c r="D7" s="28" t="s">
        <v>127</v>
      </c>
      <c r="E7" s="35"/>
      <c r="F7" s="185" t="s">
        <v>1387</v>
      </c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35"/>
      <c r="R7" s="36"/>
    </row>
    <row r="8" spans="2:18" s="1" customFormat="1" ht="14.45" customHeight="1">
      <c r="B8" s="34"/>
      <c r="C8" s="35"/>
      <c r="D8" s="29" t="s">
        <v>21</v>
      </c>
      <c r="E8" s="35"/>
      <c r="F8" s="27" t="s">
        <v>22</v>
      </c>
      <c r="G8" s="35"/>
      <c r="H8" s="35"/>
      <c r="I8" s="35"/>
      <c r="J8" s="35"/>
      <c r="K8" s="35"/>
      <c r="L8" s="35"/>
      <c r="M8" s="29" t="s">
        <v>23</v>
      </c>
      <c r="N8" s="35"/>
      <c r="O8" s="27" t="s">
        <v>22</v>
      </c>
      <c r="P8" s="35"/>
      <c r="Q8" s="35"/>
      <c r="R8" s="36"/>
    </row>
    <row r="9" spans="2:18" s="1" customFormat="1" ht="14.45" customHeight="1">
      <c r="B9" s="34"/>
      <c r="C9" s="35"/>
      <c r="D9" s="29" t="s">
        <v>24</v>
      </c>
      <c r="E9" s="35"/>
      <c r="F9" s="27" t="s">
        <v>25</v>
      </c>
      <c r="G9" s="35"/>
      <c r="H9" s="35"/>
      <c r="I9" s="35"/>
      <c r="J9" s="35"/>
      <c r="K9" s="35"/>
      <c r="L9" s="35"/>
      <c r="M9" s="29" t="s">
        <v>26</v>
      </c>
      <c r="N9" s="35"/>
      <c r="O9" s="227" t="str">
        <f>'Rekapitulace stavby'!AN8</f>
        <v>3.7.2018</v>
      </c>
      <c r="P9" s="228"/>
      <c r="Q9" s="35"/>
      <c r="R9" s="36"/>
    </row>
    <row r="10" spans="2:18" s="1" customFormat="1" ht="10.9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2:18" s="1" customFormat="1" ht="14.45" customHeight="1">
      <c r="B11" s="34"/>
      <c r="C11" s="35"/>
      <c r="D11" s="29" t="s">
        <v>28</v>
      </c>
      <c r="E11" s="35"/>
      <c r="F11" s="35"/>
      <c r="G11" s="35"/>
      <c r="H11" s="35"/>
      <c r="I11" s="35"/>
      <c r="J11" s="35"/>
      <c r="K11" s="35"/>
      <c r="L11" s="35"/>
      <c r="M11" s="29" t="s">
        <v>29</v>
      </c>
      <c r="N11" s="35"/>
      <c r="O11" s="183" t="str">
        <f>IF('Rekapitulace stavby'!AN10="","",'Rekapitulace stavby'!AN10)</f>
        <v/>
      </c>
      <c r="P11" s="183"/>
      <c r="Q11" s="35"/>
      <c r="R11" s="36"/>
    </row>
    <row r="12" spans="2:18" s="1" customFormat="1" ht="18" customHeight="1">
      <c r="B12" s="34"/>
      <c r="C12" s="35"/>
      <c r="D12" s="35"/>
      <c r="E12" s="27" t="str">
        <f>IF('Rekapitulace stavby'!E11="","",'Rekapitulace stavby'!E11)</f>
        <v xml:space="preserve"> </v>
      </c>
      <c r="F12" s="35"/>
      <c r="G12" s="35"/>
      <c r="H12" s="35"/>
      <c r="I12" s="35"/>
      <c r="J12" s="35"/>
      <c r="K12" s="35"/>
      <c r="L12" s="35"/>
      <c r="M12" s="29" t="s">
        <v>30</v>
      </c>
      <c r="N12" s="35"/>
      <c r="O12" s="183" t="str">
        <f>IF('Rekapitulace stavby'!AN11="","",'Rekapitulace stavby'!AN11)</f>
        <v/>
      </c>
      <c r="P12" s="183"/>
      <c r="Q12" s="35"/>
      <c r="R12" s="36"/>
    </row>
    <row r="13" spans="2:18" s="1" customFormat="1" ht="6.95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2:18" s="1" customFormat="1" ht="14.45" customHeight="1">
      <c r="B14" s="34"/>
      <c r="C14" s="35"/>
      <c r="D14" s="29" t="s">
        <v>31</v>
      </c>
      <c r="E14" s="35"/>
      <c r="F14" s="35"/>
      <c r="G14" s="35"/>
      <c r="H14" s="35"/>
      <c r="I14" s="35"/>
      <c r="J14" s="35"/>
      <c r="K14" s="35"/>
      <c r="L14" s="35"/>
      <c r="M14" s="29" t="s">
        <v>29</v>
      </c>
      <c r="N14" s="35"/>
      <c r="O14" s="229" t="str">
        <f>IF('Rekapitulace stavby'!AN13="","",'Rekapitulace stavby'!AN13)</f>
        <v>Vyplň údaj</v>
      </c>
      <c r="P14" s="183"/>
      <c r="Q14" s="35"/>
      <c r="R14" s="36"/>
    </row>
    <row r="15" spans="2:18" s="1" customFormat="1" ht="18" customHeight="1">
      <c r="B15" s="34"/>
      <c r="C15" s="35"/>
      <c r="D15" s="35"/>
      <c r="E15" s="229" t="str">
        <f>IF('Rekapitulace stavby'!E14="","",'Rekapitulace stavby'!E14)</f>
        <v>Vyplň údaj</v>
      </c>
      <c r="F15" s="230"/>
      <c r="G15" s="230"/>
      <c r="H15" s="230"/>
      <c r="I15" s="230"/>
      <c r="J15" s="230"/>
      <c r="K15" s="230"/>
      <c r="L15" s="230"/>
      <c r="M15" s="29" t="s">
        <v>30</v>
      </c>
      <c r="N15" s="35"/>
      <c r="O15" s="229" t="str">
        <f>IF('Rekapitulace stavby'!AN14="","",'Rekapitulace stavby'!AN14)</f>
        <v>Vyplň údaj</v>
      </c>
      <c r="P15" s="183"/>
      <c r="Q15" s="35"/>
      <c r="R15" s="36"/>
    </row>
    <row r="16" spans="2:18" s="1" customFormat="1" ht="6.95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5" customHeight="1">
      <c r="B17" s="34"/>
      <c r="C17" s="35"/>
      <c r="D17" s="29" t="s">
        <v>33</v>
      </c>
      <c r="E17" s="35"/>
      <c r="F17" s="35"/>
      <c r="G17" s="35"/>
      <c r="H17" s="35"/>
      <c r="I17" s="35"/>
      <c r="J17" s="35"/>
      <c r="K17" s="35"/>
      <c r="L17" s="35"/>
      <c r="M17" s="29" t="s">
        <v>29</v>
      </c>
      <c r="N17" s="35"/>
      <c r="O17" s="183" t="str">
        <f>IF('Rekapitulace stavby'!AN16="","",'Rekapitulace stavby'!AN16)</f>
        <v/>
      </c>
      <c r="P17" s="183"/>
      <c r="Q17" s="35"/>
      <c r="R17" s="36"/>
    </row>
    <row r="18" spans="2:18" s="1" customFormat="1" ht="18" customHeight="1">
      <c r="B18" s="34"/>
      <c r="C18" s="35"/>
      <c r="D18" s="35"/>
      <c r="E18" s="27" t="str">
        <f>IF('Rekapitulace stavby'!E17="","",'Rekapitulace stavby'!E17)</f>
        <v xml:space="preserve"> </v>
      </c>
      <c r="F18" s="35"/>
      <c r="G18" s="35"/>
      <c r="H18" s="35"/>
      <c r="I18" s="35"/>
      <c r="J18" s="35"/>
      <c r="K18" s="35"/>
      <c r="L18" s="35"/>
      <c r="M18" s="29" t="s">
        <v>30</v>
      </c>
      <c r="N18" s="35"/>
      <c r="O18" s="183" t="str">
        <f>IF('Rekapitulace stavby'!AN17="","",'Rekapitulace stavby'!AN17)</f>
        <v/>
      </c>
      <c r="P18" s="183"/>
      <c r="Q18" s="35"/>
      <c r="R18" s="36"/>
    </row>
    <row r="19" spans="2:18" s="1" customFormat="1" ht="6.9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5" customHeight="1">
      <c r="B20" s="34"/>
      <c r="C20" s="35"/>
      <c r="D20" s="29" t="s">
        <v>35</v>
      </c>
      <c r="E20" s="35"/>
      <c r="F20" s="35"/>
      <c r="G20" s="35"/>
      <c r="H20" s="35"/>
      <c r="I20" s="35"/>
      <c r="J20" s="35"/>
      <c r="K20" s="35"/>
      <c r="L20" s="35"/>
      <c r="M20" s="29" t="s">
        <v>29</v>
      </c>
      <c r="N20" s="35"/>
      <c r="O20" s="183" t="str">
        <f>IF('Rekapitulace stavby'!AN19="","",'Rekapitulace stavby'!AN19)</f>
        <v/>
      </c>
      <c r="P20" s="183"/>
      <c r="Q20" s="35"/>
      <c r="R20" s="36"/>
    </row>
    <row r="21" spans="2:18" s="1" customFormat="1" ht="18" customHeight="1">
      <c r="B21" s="34"/>
      <c r="C21" s="35"/>
      <c r="D21" s="35"/>
      <c r="E21" s="27" t="str">
        <f>IF('Rekapitulace stavby'!E20="","",'Rekapitulace stavby'!E20)</f>
        <v xml:space="preserve"> </v>
      </c>
      <c r="F21" s="35"/>
      <c r="G21" s="35"/>
      <c r="H21" s="35"/>
      <c r="I21" s="35"/>
      <c r="J21" s="35"/>
      <c r="K21" s="35"/>
      <c r="L21" s="35"/>
      <c r="M21" s="29" t="s">
        <v>30</v>
      </c>
      <c r="N21" s="35"/>
      <c r="O21" s="183" t="str">
        <f>IF('Rekapitulace stavby'!AN20="","",'Rekapitulace stavby'!AN20)</f>
        <v/>
      </c>
      <c r="P21" s="183"/>
      <c r="Q21" s="35"/>
      <c r="R21" s="36"/>
    </row>
    <row r="22" spans="2:18" s="1" customFormat="1" ht="6.9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5" customHeight="1">
      <c r="B23" s="34"/>
      <c r="C23" s="35"/>
      <c r="D23" s="29" t="s">
        <v>36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16.5" customHeight="1">
      <c r="B24" s="34"/>
      <c r="C24" s="35"/>
      <c r="D24" s="35"/>
      <c r="E24" s="188" t="s">
        <v>22</v>
      </c>
      <c r="F24" s="188"/>
      <c r="G24" s="188"/>
      <c r="H24" s="188"/>
      <c r="I24" s="188"/>
      <c r="J24" s="188"/>
      <c r="K24" s="188"/>
      <c r="L24" s="188"/>
      <c r="M24" s="35"/>
      <c r="N24" s="35"/>
      <c r="O24" s="35"/>
      <c r="P24" s="35"/>
      <c r="Q24" s="35"/>
      <c r="R24" s="36"/>
    </row>
    <row r="25" spans="2:18" s="1" customFormat="1" ht="6.9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5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5" customHeight="1">
      <c r="B27" s="34"/>
      <c r="C27" s="35"/>
      <c r="D27" s="119" t="s">
        <v>129</v>
      </c>
      <c r="E27" s="35"/>
      <c r="F27" s="35"/>
      <c r="G27" s="35"/>
      <c r="H27" s="35"/>
      <c r="I27" s="35"/>
      <c r="J27" s="35"/>
      <c r="K27" s="35"/>
      <c r="L27" s="35"/>
      <c r="M27" s="189">
        <f>N88</f>
        <v>0</v>
      </c>
      <c r="N27" s="189"/>
      <c r="O27" s="189"/>
      <c r="P27" s="189"/>
      <c r="Q27" s="35"/>
      <c r="R27" s="36"/>
    </row>
    <row r="28" spans="2:18" s="1" customFormat="1" ht="14.45" customHeight="1">
      <c r="B28" s="34"/>
      <c r="C28" s="35"/>
      <c r="D28" s="33" t="s">
        <v>114</v>
      </c>
      <c r="E28" s="35"/>
      <c r="F28" s="35"/>
      <c r="G28" s="35"/>
      <c r="H28" s="35"/>
      <c r="I28" s="35"/>
      <c r="J28" s="35"/>
      <c r="K28" s="35"/>
      <c r="L28" s="35"/>
      <c r="M28" s="189">
        <f>N95</f>
        <v>0</v>
      </c>
      <c r="N28" s="189"/>
      <c r="O28" s="189"/>
      <c r="P28" s="189"/>
      <c r="Q28" s="35"/>
      <c r="R28" s="36"/>
    </row>
    <row r="29" spans="2:18" s="1" customFormat="1" ht="6.95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35" customHeight="1">
      <c r="B30" s="34"/>
      <c r="C30" s="35"/>
      <c r="D30" s="120" t="s">
        <v>39</v>
      </c>
      <c r="E30" s="35"/>
      <c r="F30" s="35"/>
      <c r="G30" s="35"/>
      <c r="H30" s="35"/>
      <c r="I30" s="35"/>
      <c r="J30" s="35"/>
      <c r="K30" s="35"/>
      <c r="L30" s="35"/>
      <c r="M30" s="231">
        <f>ROUND(M27+M28,2)</f>
        <v>0</v>
      </c>
      <c r="N30" s="226"/>
      <c r="O30" s="226"/>
      <c r="P30" s="226"/>
      <c r="Q30" s="35"/>
      <c r="R30" s="36"/>
    </row>
    <row r="31" spans="2:18" s="1" customFormat="1" ht="6.95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5" customHeight="1">
      <c r="B32" s="34"/>
      <c r="C32" s="35"/>
      <c r="D32" s="41" t="s">
        <v>40</v>
      </c>
      <c r="E32" s="41" t="s">
        <v>41</v>
      </c>
      <c r="F32" s="42">
        <v>0.21</v>
      </c>
      <c r="G32" s="121" t="s">
        <v>42</v>
      </c>
      <c r="H32" s="232">
        <f>(SUM(BE95:BE102)+SUM(BE120:BE132))</f>
        <v>0</v>
      </c>
      <c r="I32" s="226"/>
      <c r="J32" s="226"/>
      <c r="K32" s="35"/>
      <c r="L32" s="35"/>
      <c r="M32" s="232">
        <f>ROUND((SUM(BE95:BE102)+SUM(BE120:BE132)),2)*F32</f>
        <v>0</v>
      </c>
      <c r="N32" s="226"/>
      <c r="O32" s="226"/>
      <c r="P32" s="226"/>
      <c r="Q32" s="35"/>
      <c r="R32" s="36"/>
    </row>
    <row r="33" spans="2:18" s="1" customFormat="1" ht="14.45" customHeight="1">
      <c r="B33" s="34"/>
      <c r="C33" s="35"/>
      <c r="D33" s="35"/>
      <c r="E33" s="41" t="s">
        <v>43</v>
      </c>
      <c r="F33" s="42">
        <v>0.15</v>
      </c>
      <c r="G33" s="121" t="s">
        <v>42</v>
      </c>
      <c r="H33" s="232">
        <f>(SUM(BF95:BF102)+SUM(BF120:BF132))</f>
        <v>0</v>
      </c>
      <c r="I33" s="226"/>
      <c r="J33" s="226"/>
      <c r="K33" s="35"/>
      <c r="L33" s="35"/>
      <c r="M33" s="232">
        <f>ROUND((SUM(BF95:BF102)+SUM(BF120:BF132)),2)*F33</f>
        <v>0</v>
      </c>
      <c r="N33" s="226"/>
      <c r="O33" s="226"/>
      <c r="P33" s="226"/>
      <c r="Q33" s="35"/>
      <c r="R33" s="36"/>
    </row>
    <row r="34" spans="2:18" s="1" customFormat="1" ht="14.45" customHeight="1" hidden="1">
      <c r="B34" s="34"/>
      <c r="C34" s="35"/>
      <c r="D34" s="35"/>
      <c r="E34" s="41" t="s">
        <v>44</v>
      </c>
      <c r="F34" s="42">
        <v>0.21</v>
      </c>
      <c r="G34" s="121" t="s">
        <v>42</v>
      </c>
      <c r="H34" s="232">
        <f>(SUM(BG95:BG102)+SUM(BG120:BG132))</f>
        <v>0</v>
      </c>
      <c r="I34" s="226"/>
      <c r="J34" s="226"/>
      <c r="K34" s="35"/>
      <c r="L34" s="35"/>
      <c r="M34" s="232">
        <v>0</v>
      </c>
      <c r="N34" s="226"/>
      <c r="O34" s="226"/>
      <c r="P34" s="226"/>
      <c r="Q34" s="35"/>
      <c r="R34" s="36"/>
    </row>
    <row r="35" spans="2:18" s="1" customFormat="1" ht="14.45" customHeight="1" hidden="1">
      <c r="B35" s="34"/>
      <c r="C35" s="35"/>
      <c r="D35" s="35"/>
      <c r="E35" s="41" t="s">
        <v>45</v>
      </c>
      <c r="F35" s="42">
        <v>0.15</v>
      </c>
      <c r="G35" s="121" t="s">
        <v>42</v>
      </c>
      <c r="H35" s="232">
        <f>(SUM(BH95:BH102)+SUM(BH120:BH132))</f>
        <v>0</v>
      </c>
      <c r="I35" s="226"/>
      <c r="J35" s="226"/>
      <c r="K35" s="35"/>
      <c r="L35" s="35"/>
      <c r="M35" s="232">
        <v>0</v>
      </c>
      <c r="N35" s="226"/>
      <c r="O35" s="226"/>
      <c r="P35" s="226"/>
      <c r="Q35" s="35"/>
      <c r="R35" s="36"/>
    </row>
    <row r="36" spans="2:18" s="1" customFormat="1" ht="14.45" customHeight="1" hidden="1">
      <c r="B36" s="34"/>
      <c r="C36" s="35"/>
      <c r="D36" s="35"/>
      <c r="E36" s="41" t="s">
        <v>46</v>
      </c>
      <c r="F36" s="42">
        <v>0</v>
      </c>
      <c r="G36" s="121" t="s">
        <v>42</v>
      </c>
      <c r="H36" s="232">
        <f>(SUM(BI95:BI102)+SUM(BI120:BI132))</f>
        <v>0</v>
      </c>
      <c r="I36" s="226"/>
      <c r="J36" s="226"/>
      <c r="K36" s="35"/>
      <c r="L36" s="35"/>
      <c r="M36" s="232">
        <v>0</v>
      </c>
      <c r="N36" s="226"/>
      <c r="O36" s="226"/>
      <c r="P36" s="226"/>
      <c r="Q36" s="35"/>
      <c r="R36" s="36"/>
    </row>
    <row r="37" spans="2:18" s="1" customFormat="1" ht="6.9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35" customHeight="1">
      <c r="B38" s="34"/>
      <c r="C38" s="117"/>
      <c r="D38" s="122" t="s">
        <v>47</v>
      </c>
      <c r="E38" s="78"/>
      <c r="F38" s="78"/>
      <c r="G38" s="123" t="s">
        <v>48</v>
      </c>
      <c r="H38" s="124" t="s">
        <v>49</v>
      </c>
      <c r="I38" s="78"/>
      <c r="J38" s="78"/>
      <c r="K38" s="78"/>
      <c r="L38" s="233">
        <f>SUM(M30:M36)</f>
        <v>0</v>
      </c>
      <c r="M38" s="233"/>
      <c r="N38" s="233"/>
      <c r="O38" s="233"/>
      <c r="P38" s="234"/>
      <c r="Q38" s="117"/>
      <c r="R38" s="36"/>
    </row>
    <row r="39" spans="2:18" s="1" customFormat="1" ht="14.4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 ht="13.5">
      <c r="B41" s="22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3"/>
    </row>
    <row r="42" spans="2:18" ht="13.5">
      <c r="B42" s="2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3"/>
    </row>
    <row r="43" spans="2:18" ht="13.5"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3"/>
    </row>
    <row r="44" spans="2:18" ht="13.5"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3"/>
    </row>
    <row r="45" spans="2:18" ht="13.5">
      <c r="B45" s="2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3"/>
    </row>
    <row r="46" spans="2:18" ht="13.5">
      <c r="B46" s="2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3"/>
    </row>
    <row r="47" spans="2:18" ht="13.5">
      <c r="B47" s="2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3"/>
    </row>
    <row r="48" spans="2:18" ht="13.5">
      <c r="B48" s="2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3"/>
    </row>
    <row r="49" spans="2:18" ht="13.5">
      <c r="B49" s="22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3"/>
    </row>
    <row r="50" spans="2:18" s="1" customFormat="1" ht="13.5">
      <c r="B50" s="34"/>
      <c r="C50" s="35"/>
      <c r="D50" s="49" t="s">
        <v>50</v>
      </c>
      <c r="E50" s="50"/>
      <c r="F50" s="50"/>
      <c r="G50" s="50"/>
      <c r="H50" s="51"/>
      <c r="I50" s="35"/>
      <c r="J50" s="49" t="s">
        <v>51</v>
      </c>
      <c r="K50" s="50"/>
      <c r="L50" s="50"/>
      <c r="M50" s="50"/>
      <c r="N50" s="50"/>
      <c r="O50" s="50"/>
      <c r="P50" s="51"/>
      <c r="Q50" s="35"/>
      <c r="R50" s="36"/>
    </row>
    <row r="51" spans="2:18" ht="13.5">
      <c r="B51" s="22"/>
      <c r="C51" s="25"/>
      <c r="D51" s="52"/>
      <c r="E51" s="25"/>
      <c r="F51" s="25"/>
      <c r="G51" s="25"/>
      <c r="H51" s="53"/>
      <c r="I51" s="25"/>
      <c r="J51" s="52"/>
      <c r="K51" s="25"/>
      <c r="L51" s="25"/>
      <c r="M51" s="25"/>
      <c r="N51" s="25"/>
      <c r="O51" s="25"/>
      <c r="P51" s="53"/>
      <c r="Q51" s="25"/>
      <c r="R51" s="23"/>
    </row>
    <row r="52" spans="2:18" ht="13.5">
      <c r="B52" s="22"/>
      <c r="C52" s="25"/>
      <c r="D52" s="52"/>
      <c r="E52" s="25"/>
      <c r="F52" s="25"/>
      <c r="G52" s="25"/>
      <c r="H52" s="53"/>
      <c r="I52" s="25"/>
      <c r="J52" s="52"/>
      <c r="K52" s="25"/>
      <c r="L52" s="25"/>
      <c r="M52" s="25"/>
      <c r="N52" s="25"/>
      <c r="O52" s="25"/>
      <c r="P52" s="53"/>
      <c r="Q52" s="25"/>
      <c r="R52" s="23"/>
    </row>
    <row r="53" spans="2:18" ht="13.5">
      <c r="B53" s="22"/>
      <c r="C53" s="25"/>
      <c r="D53" s="52"/>
      <c r="E53" s="25"/>
      <c r="F53" s="25"/>
      <c r="G53" s="25"/>
      <c r="H53" s="53"/>
      <c r="I53" s="25"/>
      <c r="J53" s="52"/>
      <c r="K53" s="25"/>
      <c r="L53" s="25"/>
      <c r="M53" s="25"/>
      <c r="N53" s="25"/>
      <c r="O53" s="25"/>
      <c r="P53" s="53"/>
      <c r="Q53" s="25"/>
      <c r="R53" s="23"/>
    </row>
    <row r="54" spans="2:18" ht="13.5">
      <c r="B54" s="22"/>
      <c r="C54" s="25"/>
      <c r="D54" s="52"/>
      <c r="E54" s="25"/>
      <c r="F54" s="25"/>
      <c r="G54" s="25"/>
      <c r="H54" s="53"/>
      <c r="I54" s="25"/>
      <c r="J54" s="52"/>
      <c r="K54" s="25"/>
      <c r="L54" s="25"/>
      <c r="M54" s="25"/>
      <c r="N54" s="25"/>
      <c r="O54" s="25"/>
      <c r="P54" s="53"/>
      <c r="Q54" s="25"/>
      <c r="R54" s="23"/>
    </row>
    <row r="55" spans="2:18" ht="13.5">
      <c r="B55" s="22"/>
      <c r="C55" s="25"/>
      <c r="D55" s="52"/>
      <c r="E55" s="25"/>
      <c r="F55" s="25"/>
      <c r="G55" s="25"/>
      <c r="H55" s="53"/>
      <c r="I55" s="25"/>
      <c r="J55" s="52"/>
      <c r="K55" s="25"/>
      <c r="L55" s="25"/>
      <c r="M55" s="25"/>
      <c r="N55" s="25"/>
      <c r="O55" s="25"/>
      <c r="P55" s="53"/>
      <c r="Q55" s="25"/>
      <c r="R55" s="23"/>
    </row>
    <row r="56" spans="2:18" ht="13.5">
      <c r="B56" s="22"/>
      <c r="C56" s="25"/>
      <c r="D56" s="52"/>
      <c r="E56" s="25"/>
      <c r="F56" s="25"/>
      <c r="G56" s="25"/>
      <c r="H56" s="53"/>
      <c r="I56" s="25"/>
      <c r="J56" s="52"/>
      <c r="K56" s="25"/>
      <c r="L56" s="25"/>
      <c r="M56" s="25"/>
      <c r="N56" s="25"/>
      <c r="O56" s="25"/>
      <c r="P56" s="53"/>
      <c r="Q56" s="25"/>
      <c r="R56" s="23"/>
    </row>
    <row r="57" spans="2:18" ht="13.5">
      <c r="B57" s="22"/>
      <c r="C57" s="25"/>
      <c r="D57" s="52"/>
      <c r="E57" s="25"/>
      <c r="F57" s="25"/>
      <c r="G57" s="25"/>
      <c r="H57" s="53"/>
      <c r="I57" s="25"/>
      <c r="J57" s="52"/>
      <c r="K57" s="25"/>
      <c r="L57" s="25"/>
      <c r="M57" s="25"/>
      <c r="N57" s="25"/>
      <c r="O57" s="25"/>
      <c r="P57" s="53"/>
      <c r="Q57" s="25"/>
      <c r="R57" s="23"/>
    </row>
    <row r="58" spans="2:18" ht="13.5">
      <c r="B58" s="22"/>
      <c r="C58" s="25"/>
      <c r="D58" s="52"/>
      <c r="E58" s="25"/>
      <c r="F58" s="25"/>
      <c r="G58" s="25"/>
      <c r="H58" s="53"/>
      <c r="I58" s="25"/>
      <c r="J58" s="52"/>
      <c r="K58" s="25"/>
      <c r="L58" s="25"/>
      <c r="M58" s="25"/>
      <c r="N58" s="25"/>
      <c r="O58" s="25"/>
      <c r="P58" s="53"/>
      <c r="Q58" s="25"/>
      <c r="R58" s="23"/>
    </row>
    <row r="59" spans="2:18" s="1" customFormat="1" ht="13.5">
      <c r="B59" s="34"/>
      <c r="C59" s="35"/>
      <c r="D59" s="54" t="s">
        <v>52</v>
      </c>
      <c r="E59" s="55"/>
      <c r="F59" s="55"/>
      <c r="G59" s="56" t="s">
        <v>53</v>
      </c>
      <c r="H59" s="57"/>
      <c r="I59" s="35"/>
      <c r="J59" s="54" t="s">
        <v>52</v>
      </c>
      <c r="K59" s="55"/>
      <c r="L59" s="55"/>
      <c r="M59" s="55"/>
      <c r="N59" s="56" t="s">
        <v>53</v>
      </c>
      <c r="O59" s="55"/>
      <c r="P59" s="57"/>
      <c r="Q59" s="35"/>
      <c r="R59" s="36"/>
    </row>
    <row r="60" spans="2:18" ht="13.5">
      <c r="B60" s="22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3"/>
    </row>
    <row r="61" spans="2:18" s="1" customFormat="1" ht="13.5">
      <c r="B61" s="34"/>
      <c r="C61" s="35"/>
      <c r="D61" s="49" t="s">
        <v>54</v>
      </c>
      <c r="E61" s="50"/>
      <c r="F61" s="50"/>
      <c r="G61" s="50"/>
      <c r="H61" s="51"/>
      <c r="I61" s="35"/>
      <c r="J61" s="49" t="s">
        <v>55</v>
      </c>
      <c r="K61" s="50"/>
      <c r="L61" s="50"/>
      <c r="M61" s="50"/>
      <c r="N61" s="50"/>
      <c r="O61" s="50"/>
      <c r="P61" s="51"/>
      <c r="Q61" s="35"/>
      <c r="R61" s="36"/>
    </row>
    <row r="62" spans="2:18" ht="13.5">
      <c r="B62" s="22"/>
      <c r="C62" s="25"/>
      <c r="D62" s="52"/>
      <c r="E62" s="25"/>
      <c r="F62" s="25"/>
      <c r="G62" s="25"/>
      <c r="H62" s="53"/>
      <c r="I62" s="25"/>
      <c r="J62" s="52"/>
      <c r="K62" s="25"/>
      <c r="L62" s="25"/>
      <c r="M62" s="25"/>
      <c r="N62" s="25"/>
      <c r="O62" s="25"/>
      <c r="P62" s="53"/>
      <c r="Q62" s="25"/>
      <c r="R62" s="23"/>
    </row>
    <row r="63" spans="2:18" ht="13.5">
      <c r="B63" s="22"/>
      <c r="C63" s="25"/>
      <c r="D63" s="52"/>
      <c r="E63" s="25"/>
      <c r="F63" s="25"/>
      <c r="G63" s="25"/>
      <c r="H63" s="53"/>
      <c r="I63" s="25"/>
      <c r="J63" s="52"/>
      <c r="K63" s="25"/>
      <c r="L63" s="25"/>
      <c r="M63" s="25"/>
      <c r="N63" s="25"/>
      <c r="O63" s="25"/>
      <c r="P63" s="53"/>
      <c r="Q63" s="25"/>
      <c r="R63" s="23"/>
    </row>
    <row r="64" spans="2:18" ht="13.5">
      <c r="B64" s="22"/>
      <c r="C64" s="25"/>
      <c r="D64" s="52"/>
      <c r="E64" s="25"/>
      <c r="F64" s="25"/>
      <c r="G64" s="25"/>
      <c r="H64" s="53"/>
      <c r="I64" s="25"/>
      <c r="J64" s="52"/>
      <c r="K64" s="25"/>
      <c r="L64" s="25"/>
      <c r="M64" s="25"/>
      <c r="N64" s="25"/>
      <c r="O64" s="25"/>
      <c r="P64" s="53"/>
      <c r="Q64" s="25"/>
      <c r="R64" s="23"/>
    </row>
    <row r="65" spans="2:18" ht="13.5">
      <c r="B65" s="22"/>
      <c r="C65" s="25"/>
      <c r="D65" s="52"/>
      <c r="E65" s="25"/>
      <c r="F65" s="25"/>
      <c r="G65" s="25"/>
      <c r="H65" s="53"/>
      <c r="I65" s="25"/>
      <c r="J65" s="52"/>
      <c r="K65" s="25"/>
      <c r="L65" s="25"/>
      <c r="M65" s="25"/>
      <c r="N65" s="25"/>
      <c r="O65" s="25"/>
      <c r="P65" s="53"/>
      <c r="Q65" s="25"/>
      <c r="R65" s="23"/>
    </row>
    <row r="66" spans="2:18" ht="13.5">
      <c r="B66" s="22"/>
      <c r="C66" s="25"/>
      <c r="D66" s="52"/>
      <c r="E66" s="25"/>
      <c r="F66" s="25"/>
      <c r="G66" s="25"/>
      <c r="H66" s="53"/>
      <c r="I66" s="25"/>
      <c r="J66" s="52"/>
      <c r="K66" s="25"/>
      <c r="L66" s="25"/>
      <c r="M66" s="25"/>
      <c r="N66" s="25"/>
      <c r="O66" s="25"/>
      <c r="P66" s="53"/>
      <c r="Q66" s="25"/>
      <c r="R66" s="23"/>
    </row>
    <row r="67" spans="2:18" ht="13.5">
      <c r="B67" s="22"/>
      <c r="C67" s="25"/>
      <c r="D67" s="52"/>
      <c r="E67" s="25"/>
      <c r="F67" s="25"/>
      <c r="G67" s="25"/>
      <c r="H67" s="53"/>
      <c r="I67" s="25"/>
      <c r="J67" s="52"/>
      <c r="K67" s="25"/>
      <c r="L67" s="25"/>
      <c r="M67" s="25"/>
      <c r="N67" s="25"/>
      <c r="O67" s="25"/>
      <c r="P67" s="53"/>
      <c r="Q67" s="25"/>
      <c r="R67" s="23"/>
    </row>
    <row r="68" spans="2:18" ht="13.5">
      <c r="B68" s="22"/>
      <c r="C68" s="25"/>
      <c r="D68" s="52"/>
      <c r="E68" s="25"/>
      <c r="F68" s="25"/>
      <c r="G68" s="25"/>
      <c r="H68" s="53"/>
      <c r="I68" s="25"/>
      <c r="J68" s="52"/>
      <c r="K68" s="25"/>
      <c r="L68" s="25"/>
      <c r="M68" s="25"/>
      <c r="N68" s="25"/>
      <c r="O68" s="25"/>
      <c r="P68" s="53"/>
      <c r="Q68" s="25"/>
      <c r="R68" s="23"/>
    </row>
    <row r="69" spans="2:18" ht="13.5">
      <c r="B69" s="22"/>
      <c r="C69" s="25"/>
      <c r="D69" s="52"/>
      <c r="E69" s="25"/>
      <c r="F69" s="25"/>
      <c r="G69" s="25"/>
      <c r="H69" s="53"/>
      <c r="I69" s="25"/>
      <c r="J69" s="52"/>
      <c r="K69" s="25"/>
      <c r="L69" s="25"/>
      <c r="M69" s="25"/>
      <c r="N69" s="25"/>
      <c r="O69" s="25"/>
      <c r="P69" s="53"/>
      <c r="Q69" s="25"/>
      <c r="R69" s="23"/>
    </row>
    <row r="70" spans="2:18" s="1" customFormat="1" ht="13.5">
      <c r="B70" s="34"/>
      <c r="C70" s="35"/>
      <c r="D70" s="54" t="s">
        <v>52</v>
      </c>
      <c r="E70" s="55"/>
      <c r="F70" s="55"/>
      <c r="G70" s="56" t="s">
        <v>53</v>
      </c>
      <c r="H70" s="57"/>
      <c r="I70" s="35"/>
      <c r="J70" s="54" t="s">
        <v>52</v>
      </c>
      <c r="K70" s="55"/>
      <c r="L70" s="55"/>
      <c r="M70" s="55"/>
      <c r="N70" s="56" t="s">
        <v>53</v>
      </c>
      <c r="O70" s="55"/>
      <c r="P70" s="57"/>
      <c r="Q70" s="35"/>
      <c r="R70" s="36"/>
    </row>
    <row r="71" spans="2:18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5" customHeight="1">
      <c r="B75" s="125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7"/>
    </row>
    <row r="76" spans="2:21" s="1" customFormat="1" ht="36.95" customHeight="1">
      <c r="B76" s="34"/>
      <c r="C76" s="179" t="s">
        <v>130</v>
      </c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36"/>
      <c r="T76" s="128"/>
      <c r="U76" s="128"/>
    </row>
    <row r="77" spans="2:21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  <c r="T77" s="128"/>
      <c r="U77" s="128"/>
    </row>
    <row r="78" spans="2:21" s="1" customFormat="1" ht="30" customHeight="1">
      <c r="B78" s="34"/>
      <c r="C78" s="29" t="s">
        <v>19</v>
      </c>
      <c r="D78" s="35"/>
      <c r="E78" s="35"/>
      <c r="F78" s="224" t="str">
        <f>F6</f>
        <v>D 1.01_VV_PZS_r0</v>
      </c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35"/>
      <c r="R78" s="36"/>
      <c r="T78" s="128"/>
      <c r="U78" s="128"/>
    </row>
    <row r="79" spans="2:21" s="1" customFormat="1" ht="36.95" customHeight="1">
      <c r="B79" s="34"/>
      <c r="C79" s="68" t="s">
        <v>127</v>
      </c>
      <c r="D79" s="35"/>
      <c r="E79" s="35"/>
      <c r="F79" s="199" t="str">
        <f>F7</f>
        <v>3 - VEDLEJŠÍ NÁKLADY - 3 - VEDLEJŠÍ NÁKLADY</v>
      </c>
      <c r="G79" s="226"/>
      <c r="H79" s="226"/>
      <c r="I79" s="226"/>
      <c r="J79" s="226"/>
      <c r="K79" s="226"/>
      <c r="L79" s="226"/>
      <c r="M79" s="226"/>
      <c r="N79" s="226"/>
      <c r="O79" s="226"/>
      <c r="P79" s="226"/>
      <c r="Q79" s="35"/>
      <c r="R79" s="36"/>
      <c r="T79" s="128"/>
      <c r="U79" s="128"/>
    </row>
    <row r="80" spans="2:21" s="1" customFormat="1" ht="6.95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  <c r="T80" s="128"/>
      <c r="U80" s="128"/>
    </row>
    <row r="81" spans="2:21" s="1" customFormat="1" ht="18" customHeight="1">
      <c r="B81" s="34"/>
      <c r="C81" s="29" t="s">
        <v>24</v>
      </c>
      <c r="D81" s="35"/>
      <c r="E81" s="35"/>
      <c r="F81" s="27" t="str">
        <f>F9</f>
        <v xml:space="preserve"> </v>
      </c>
      <c r="G81" s="35"/>
      <c r="H81" s="35"/>
      <c r="I81" s="35"/>
      <c r="J81" s="35"/>
      <c r="K81" s="29" t="s">
        <v>26</v>
      </c>
      <c r="L81" s="35"/>
      <c r="M81" s="228" t="str">
        <f>IF(O9="","",O9)</f>
        <v>3.7.2018</v>
      </c>
      <c r="N81" s="228"/>
      <c r="O81" s="228"/>
      <c r="P81" s="228"/>
      <c r="Q81" s="35"/>
      <c r="R81" s="36"/>
      <c r="T81" s="128"/>
      <c r="U81" s="128"/>
    </row>
    <row r="82" spans="2:21" s="1" customFormat="1" ht="6.95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  <c r="T82" s="128"/>
      <c r="U82" s="128"/>
    </row>
    <row r="83" spans="2:21" s="1" customFormat="1" ht="13.5">
      <c r="B83" s="34"/>
      <c r="C83" s="29" t="s">
        <v>28</v>
      </c>
      <c r="D83" s="35"/>
      <c r="E83" s="35"/>
      <c r="F83" s="27" t="str">
        <f>E12</f>
        <v xml:space="preserve"> </v>
      </c>
      <c r="G83" s="35"/>
      <c r="H83" s="35"/>
      <c r="I83" s="35"/>
      <c r="J83" s="35"/>
      <c r="K83" s="29" t="s">
        <v>33</v>
      </c>
      <c r="L83" s="35"/>
      <c r="M83" s="183" t="str">
        <f>E18</f>
        <v xml:space="preserve"> </v>
      </c>
      <c r="N83" s="183"/>
      <c r="O83" s="183"/>
      <c r="P83" s="183"/>
      <c r="Q83" s="183"/>
      <c r="R83" s="36"/>
      <c r="T83" s="128"/>
      <c r="U83" s="128"/>
    </row>
    <row r="84" spans="2:21" s="1" customFormat="1" ht="14.45" customHeight="1">
      <c r="B84" s="34"/>
      <c r="C84" s="29" t="s">
        <v>31</v>
      </c>
      <c r="D84" s="35"/>
      <c r="E84" s="35"/>
      <c r="F84" s="27" t="str">
        <f>IF(E15="","",E15)</f>
        <v>Vyplň údaj</v>
      </c>
      <c r="G84" s="35"/>
      <c r="H84" s="35"/>
      <c r="I84" s="35"/>
      <c r="J84" s="35"/>
      <c r="K84" s="29" t="s">
        <v>35</v>
      </c>
      <c r="L84" s="35"/>
      <c r="M84" s="183" t="str">
        <f>E21</f>
        <v xml:space="preserve"> </v>
      </c>
      <c r="N84" s="183"/>
      <c r="O84" s="183"/>
      <c r="P84" s="183"/>
      <c r="Q84" s="183"/>
      <c r="R84" s="36"/>
      <c r="T84" s="128"/>
      <c r="U84" s="128"/>
    </row>
    <row r="85" spans="2:21" s="1" customFormat="1" ht="10.3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  <c r="T85" s="128"/>
      <c r="U85" s="128"/>
    </row>
    <row r="86" spans="2:21" s="1" customFormat="1" ht="29.25" customHeight="1">
      <c r="B86" s="34"/>
      <c r="C86" s="235" t="s">
        <v>131</v>
      </c>
      <c r="D86" s="236"/>
      <c r="E86" s="236"/>
      <c r="F86" s="236"/>
      <c r="G86" s="236"/>
      <c r="H86" s="117"/>
      <c r="I86" s="117"/>
      <c r="J86" s="117"/>
      <c r="K86" s="117"/>
      <c r="L86" s="117"/>
      <c r="M86" s="117"/>
      <c r="N86" s="235" t="s">
        <v>132</v>
      </c>
      <c r="O86" s="236"/>
      <c r="P86" s="236"/>
      <c r="Q86" s="236"/>
      <c r="R86" s="36"/>
      <c r="T86" s="128"/>
      <c r="U86" s="128"/>
    </row>
    <row r="87" spans="2:21" s="1" customFormat="1" ht="10.3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  <c r="T87" s="128"/>
      <c r="U87" s="128"/>
    </row>
    <row r="88" spans="2:47" s="1" customFormat="1" ht="29.25" customHeight="1">
      <c r="B88" s="34"/>
      <c r="C88" s="129" t="s">
        <v>133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220">
        <f>N120</f>
        <v>0</v>
      </c>
      <c r="O88" s="237"/>
      <c r="P88" s="237"/>
      <c r="Q88" s="237"/>
      <c r="R88" s="36"/>
      <c r="T88" s="128"/>
      <c r="U88" s="128"/>
      <c r="AU88" s="18" t="s">
        <v>134</v>
      </c>
    </row>
    <row r="89" spans="2:21" s="6" customFormat="1" ht="24.95" customHeight="1">
      <c r="B89" s="130"/>
      <c r="C89" s="131"/>
      <c r="D89" s="132" t="s">
        <v>1388</v>
      </c>
      <c r="E89" s="131"/>
      <c r="F89" s="131"/>
      <c r="G89" s="131"/>
      <c r="H89" s="131"/>
      <c r="I89" s="131"/>
      <c r="J89" s="131"/>
      <c r="K89" s="131"/>
      <c r="L89" s="131"/>
      <c r="M89" s="131"/>
      <c r="N89" s="238">
        <f>N121</f>
        <v>0</v>
      </c>
      <c r="O89" s="239"/>
      <c r="P89" s="239"/>
      <c r="Q89" s="239"/>
      <c r="R89" s="133"/>
      <c r="T89" s="134"/>
      <c r="U89" s="134"/>
    </row>
    <row r="90" spans="2:21" s="7" customFormat="1" ht="19.9" customHeight="1">
      <c r="B90" s="135"/>
      <c r="C90" s="136"/>
      <c r="D90" s="105" t="s">
        <v>1389</v>
      </c>
      <c r="E90" s="136"/>
      <c r="F90" s="136"/>
      <c r="G90" s="136"/>
      <c r="H90" s="136"/>
      <c r="I90" s="136"/>
      <c r="J90" s="136"/>
      <c r="K90" s="136"/>
      <c r="L90" s="136"/>
      <c r="M90" s="136"/>
      <c r="N90" s="216">
        <f>N122</f>
        <v>0</v>
      </c>
      <c r="O90" s="240"/>
      <c r="P90" s="240"/>
      <c r="Q90" s="240"/>
      <c r="R90" s="137"/>
      <c r="T90" s="138"/>
      <c r="U90" s="138"/>
    </row>
    <row r="91" spans="2:21" s="7" customFormat="1" ht="19.9" customHeight="1">
      <c r="B91" s="135"/>
      <c r="C91" s="136"/>
      <c r="D91" s="105" t="s">
        <v>1390</v>
      </c>
      <c r="E91" s="136"/>
      <c r="F91" s="136"/>
      <c r="G91" s="136"/>
      <c r="H91" s="136"/>
      <c r="I91" s="136"/>
      <c r="J91" s="136"/>
      <c r="K91" s="136"/>
      <c r="L91" s="136"/>
      <c r="M91" s="136"/>
      <c r="N91" s="216">
        <f>N125</f>
        <v>0</v>
      </c>
      <c r="O91" s="240"/>
      <c r="P91" s="240"/>
      <c r="Q91" s="240"/>
      <c r="R91" s="137"/>
      <c r="T91" s="138"/>
      <c r="U91" s="138"/>
    </row>
    <row r="92" spans="2:21" s="7" customFormat="1" ht="19.9" customHeight="1">
      <c r="B92" s="135"/>
      <c r="C92" s="136"/>
      <c r="D92" s="105" t="s">
        <v>1391</v>
      </c>
      <c r="E92" s="136"/>
      <c r="F92" s="136"/>
      <c r="G92" s="136"/>
      <c r="H92" s="136"/>
      <c r="I92" s="136"/>
      <c r="J92" s="136"/>
      <c r="K92" s="136"/>
      <c r="L92" s="136"/>
      <c r="M92" s="136"/>
      <c r="N92" s="216">
        <f>N128</f>
        <v>0</v>
      </c>
      <c r="O92" s="240"/>
      <c r="P92" s="240"/>
      <c r="Q92" s="240"/>
      <c r="R92" s="137"/>
      <c r="T92" s="138"/>
      <c r="U92" s="138"/>
    </row>
    <row r="93" spans="2:21" s="7" customFormat="1" ht="19.9" customHeight="1">
      <c r="B93" s="135"/>
      <c r="C93" s="136"/>
      <c r="D93" s="105" t="s">
        <v>1392</v>
      </c>
      <c r="E93" s="136"/>
      <c r="F93" s="136"/>
      <c r="G93" s="136"/>
      <c r="H93" s="136"/>
      <c r="I93" s="136"/>
      <c r="J93" s="136"/>
      <c r="K93" s="136"/>
      <c r="L93" s="136"/>
      <c r="M93" s="136"/>
      <c r="N93" s="216">
        <f>N131</f>
        <v>0</v>
      </c>
      <c r="O93" s="240"/>
      <c r="P93" s="240"/>
      <c r="Q93" s="240"/>
      <c r="R93" s="137"/>
      <c r="T93" s="138"/>
      <c r="U93" s="138"/>
    </row>
    <row r="94" spans="2:21" s="1" customFormat="1" ht="21.75" customHeight="1">
      <c r="B94" s="34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6"/>
      <c r="T94" s="128"/>
      <c r="U94" s="128"/>
    </row>
    <row r="95" spans="2:21" s="1" customFormat="1" ht="29.25" customHeight="1">
      <c r="B95" s="34"/>
      <c r="C95" s="129" t="s">
        <v>163</v>
      </c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237">
        <f>ROUND(N96+N97+N98+N99+N100+N101,2)</f>
        <v>0</v>
      </c>
      <c r="O95" s="241"/>
      <c r="P95" s="241"/>
      <c r="Q95" s="241"/>
      <c r="R95" s="36"/>
      <c r="T95" s="139"/>
      <c r="U95" s="140" t="s">
        <v>40</v>
      </c>
    </row>
    <row r="96" spans="2:65" s="1" customFormat="1" ht="18" customHeight="1">
      <c r="B96" s="34"/>
      <c r="C96" s="35"/>
      <c r="D96" s="217" t="s">
        <v>164</v>
      </c>
      <c r="E96" s="218"/>
      <c r="F96" s="218"/>
      <c r="G96" s="218"/>
      <c r="H96" s="218"/>
      <c r="I96" s="35"/>
      <c r="J96" s="35"/>
      <c r="K96" s="35"/>
      <c r="L96" s="35"/>
      <c r="M96" s="35"/>
      <c r="N96" s="215">
        <f>ROUND(N88*T96,2)</f>
        <v>0</v>
      </c>
      <c r="O96" s="216"/>
      <c r="P96" s="216"/>
      <c r="Q96" s="216"/>
      <c r="R96" s="36"/>
      <c r="S96" s="141"/>
      <c r="T96" s="142"/>
      <c r="U96" s="143" t="s">
        <v>41</v>
      </c>
      <c r="V96" s="141"/>
      <c r="W96" s="141"/>
      <c r="X96" s="141"/>
      <c r="Y96" s="141"/>
      <c r="Z96" s="141"/>
      <c r="AA96" s="141"/>
      <c r="AB96" s="141"/>
      <c r="AC96" s="141"/>
      <c r="AD96" s="141"/>
      <c r="AE96" s="141"/>
      <c r="AF96" s="141"/>
      <c r="AG96" s="141"/>
      <c r="AH96" s="141"/>
      <c r="AI96" s="141"/>
      <c r="AJ96" s="141"/>
      <c r="AK96" s="141"/>
      <c r="AL96" s="141"/>
      <c r="AM96" s="141"/>
      <c r="AN96" s="141"/>
      <c r="AO96" s="141"/>
      <c r="AP96" s="141"/>
      <c r="AQ96" s="141"/>
      <c r="AR96" s="141"/>
      <c r="AS96" s="141"/>
      <c r="AT96" s="141"/>
      <c r="AU96" s="141"/>
      <c r="AV96" s="141"/>
      <c r="AW96" s="141"/>
      <c r="AX96" s="141"/>
      <c r="AY96" s="144" t="s">
        <v>165</v>
      </c>
      <c r="AZ96" s="141"/>
      <c r="BA96" s="141"/>
      <c r="BB96" s="141"/>
      <c r="BC96" s="141"/>
      <c r="BD96" s="141"/>
      <c r="BE96" s="145">
        <f aca="true" t="shared" si="0" ref="BE96:BE101">IF(U96="základní",N96,0)</f>
        <v>0</v>
      </c>
      <c r="BF96" s="145">
        <f aca="true" t="shared" si="1" ref="BF96:BF101">IF(U96="snížená",N96,0)</f>
        <v>0</v>
      </c>
      <c r="BG96" s="145">
        <f aca="true" t="shared" si="2" ref="BG96:BG101">IF(U96="zákl. přenesená",N96,0)</f>
        <v>0</v>
      </c>
      <c r="BH96" s="145">
        <f aca="true" t="shared" si="3" ref="BH96:BH101">IF(U96="sníž. přenesená",N96,0)</f>
        <v>0</v>
      </c>
      <c r="BI96" s="145">
        <f aca="true" t="shared" si="4" ref="BI96:BI101">IF(U96="nulová",N96,0)</f>
        <v>0</v>
      </c>
      <c r="BJ96" s="144" t="s">
        <v>83</v>
      </c>
      <c r="BK96" s="141"/>
      <c r="BL96" s="141"/>
      <c r="BM96" s="141"/>
    </row>
    <row r="97" spans="2:65" s="1" customFormat="1" ht="18" customHeight="1">
      <c r="B97" s="34"/>
      <c r="C97" s="35"/>
      <c r="D97" s="217" t="s">
        <v>166</v>
      </c>
      <c r="E97" s="218"/>
      <c r="F97" s="218"/>
      <c r="G97" s="218"/>
      <c r="H97" s="218"/>
      <c r="I97" s="35"/>
      <c r="J97" s="35"/>
      <c r="K97" s="35"/>
      <c r="L97" s="35"/>
      <c r="M97" s="35"/>
      <c r="N97" s="215">
        <f>ROUND(N88*T97,2)</f>
        <v>0</v>
      </c>
      <c r="O97" s="216"/>
      <c r="P97" s="216"/>
      <c r="Q97" s="216"/>
      <c r="R97" s="36"/>
      <c r="S97" s="141"/>
      <c r="T97" s="142"/>
      <c r="U97" s="143" t="s">
        <v>41</v>
      </c>
      <c r="V97" s="141"/>
      <c r="W97" s="141"/>
      <c r="X97" s="141"/>
      <c r="Y97" s="141"/>
      <c r="Z97" s="141"/>
      <c r="AA97" s="141"/>
      <c r="AB97" s="141"/>
      <c r="AC97" s="141"/>
      <c r="AD97" s="141"/>
      <c r="AE97" s="141"/>
      <c r="AF97" s="141"/>
      <c r="AG97" s="141"/>
      <c r="AH97" s="141"/>
      <c r="AI97" s="141"/>
      <c r="AJ97" s="141"/>
      <c r="AK97" s="141"/>
      <c r="AL97" s="141"/>
      <c r="AM97" s="141"/>
      <c r="AN97" s="141"/>
      <c r="AO97" s="141"/>
      <c r="AP97" s="141"/>
      <c r="AQ97" s="141"/>
      <c r="AR97" s="141"/>
      <c r="AS97" s="141"/>
      <c r="AT97" s="141"/>
      <c r="AU97" s="141"/>
      <c r="AV97" s="141"/>
      <c r="AW97" s="141"/>
      <c r="AX97" s="141"/>
      <c r="AY97" s="144" t="s">
        <v>165</v>
      </c>
      <c r="AZ97" s="141"/>
      <c r="BA97" s="141"/>
      <c r="BB97" s="141"/>
      <c r="BC97" s="141"/>
      <c r="BD97" s="141"/>
      <c r="BE97" s="145">
        <f t="shared" si="0"/>
        <v>0</v>
      </c>
      <c r="BF97" s="145">
        <f t="shared" si="1"/>
        <v>0</v>
      </c>
      <c r="BG97" s="145">
        <f t="shared" si="2"/>
        <v>0</v>
      </c>
      <c r="BH97" s="145">
        <f t="shared" si="3"/>
        <v>0</v>
      </c>
      <c r="BI97" s="145">
        <f t="shared" si="4"/>
        <v>0</v>
      </c>
      <c r="BJ97" s="144" t="s">
        <v>83</v>
      </c>
      <c r="BK97" s="141"/>
      <c r="BL97" s="141"/>
      <c r="BM97" s="141"/>
    </row>
    <row r="98" spans="2:65" s="1" customFormat="1" ht="18" customHeight="1">
      <c r="B98" s="34"/>
      <c r="C98" s="35"/>
      <c r="D98" s="217" t="s">
        <v>167</v>
      </c>
      <c r="E98" s="218"/>
      <c r="F98" s="218"/>
      <c r="G98" s="218"/>
      <c r="H98" s="218"/>
      <c r="I98" s="35"/>
      <c r="J98" s="35"/>
      <c r="K98" s="35"/>
      <c r="L98" s="35"/>
      <c r="M98" s="35"/>
      <c r="N98" s="215">
        <f>ROUND(N88*T98,2)</f>
        <v>0</v>
      </c>
      <c r="O98" s="216"/>
      <c r="P98" s="216"/>
      <c r="Q98" s="216"/>
      <c r="R98" s="36"/>
      <c r="S98" s="141"/>
      <c r="T98" s="142"/>
      <c r="U98" s="143" t="s">
        <v>41</v>
      </c>
      <c r="V98" s="141"/>
      <c r="W98" s="141"/>
      <c r="X98" s="141"/>
      <c r="Y98" s="141"/>
      <c r="Z98" s="141"/>
      <c r="AA98" s="141"/>
      <c r="AB98" s="141"/>
      <c r="AC98" s="141"/>
      <c r="AD98" s="141"/>
      <c r="AE98" s="141"/>
      <c r="AF98" s="141"/>
      <c r="AG98" s="141"/>
      <c r="AH98" s="141"/>
      <c r="AI98" s="141"/>
      <c r="AJ98" s="141"/>
      <c r="AK98" s="141"/>
      <c r="AL98" s="141"/>
      <c r="AM98" s="141"/>
      <c r="AN98" s="141"/>
      <c r="AO98" s="141"/>
      <c r="AP98" s="141"/>
      <c r="AQ98" s="141"/>
      <c r="AR98" s="141"/>
      <c r="AS98" s="141"/>
      <c r="AT98" s="141"/>
      <c r="AU98" s="141"/>
      <c r="AV98" s="141"/>
      <c r="AW98" s="141"/>
      <c r="AX98" s="141"/>
      <c r="AY98" s="144" t="s">
        <v>165</v>
      </c>
      <c r="AZ98" s="141"/>
      <c r="BA98" s="141"/>
      <c r="BB98" s="141"/>
      <c r="BC98" s="141"/>
      <c r="BD98" s="141"/>
      <c r="BE98" s="145">
        <f t="shared" si="0"/>
        <v>0</v>
      </c>
      <c r="BF98" s="145">
        <f t="shared" si="1"/>
        <v>0</v>
      </c>
      <c r="BG98" s="145">
        <f t="shared" si="2"/>
        <v>0</v>
      </c>
      <c r="BH98" s="145">
        <f t="shared" si="3"/>
        <v>0</v>
      </c>
      <c r="BI98" s="145">
        <f t="shared" si="4"/>
        <v>0</v>
      </c>
      <c r="BJ98" s="144" t="s">
        <v>83</v>
      </c>
      <c r="BK98" s="141"/>
      <c r="BL98" s="141"/>
      <c r="BM98" s="141"/>
    </row>
    <row r="99" spans="2:65" s="1" customFormat="1" ht="18" customHeight="1">
      <c r="B99" s="34"/>
      <c r="C99" s="35"/>
      <c r="D99" s="217" t="s">
        <v>168</v>
      </c>
      <c r="E99" s="218"/>
      <c r="F99" s="218"/>
      <c r="G99" s="218"/>
      <c r="H99" s="218"/>
      <c r="I99" s="35"/>
      <c r="J99" s="35"/>
      <c r="K99" s="35"/>
      <c r="L99" s="35"/>
      <c r="M99" s="35"/>
      <c r="N99" s="215">
        <f>ROUND(N88*T99,2)</f>
        <v>0</v>
      </c>
      <c r="O99" s="216"/>
      <c r="P99" s="216"/>
      <c r="Q99" s="216"/>
      <c r="R99" s="36"/>
      <c r="S99" s="141"/>
      <c r="T99" s="142"/>
      <c r="U99" s="143" t="s">
        <v>41</v>
      </c>
      <c r="V99" s="141"/>
      <c r="W99" s="141"/>
      <c r="X99" s="141"/>
      <c r="Y99" s="141"/>
      <c r="Z99" s="141"/>
      <c r="AA99" s="141"/>
      <c r="AB99" s="141"/>
      <c r="AC99" s="141"/>
      <c r="AD99" s="141"/>
      <c r="AE99" s="141"/>
      <c r="AF99" s="141"/>
      <c r="AG99" s="141"/>
      <c r="AH99" s="141"/>
      <c r="AI99" s="141"/>
      <c r="AJ99" s="141"/>
      <c r="AK99" s="141"/>
      <c r="AL99" s="141"/>
      <c r="AM99" s="141"/>
      <c r="AN99" s="141"/>
      <c r="AO99" s="141"/>
      <c r="AP99" s="141"/>
      <c r="AQ99" s="141"/>
      <c r="AR99" s="141"/>
      <c r="AS99" s="141"/>
      <c r="AT99" s="141"/>
      <c r="AU99" s="141"/>
      <c r="AV99" s="141"/>
      <c r="AW99" s="141"/>
      <c r="AX99" s="141"/>
      <c r="AY99" s="144" t="s">
        <v>165</v>
      </c>
      <c r="AZ99" s="141"/>
      <c r="BA99" s="141"/>
      <c r="BB99" s="141"/>
      <c r="BC99" s="141"/>
      <c r="BD99" s="141"/>
      <c r="BE99" s="145">
        <f t="shared" si="0"/>
        <v>0</v>
      </c>
      <c r="BF99" s="145">
        <f t="shared" si="1"/>
        <v>0</v>
      </c>
      <c r="BG99" s="145">
        <f t="shared" si="2"/>
        <v>0</v>
      </c>
      <c r="BH99" s="145">
        <f t="shared" si="3"/>
        <v>0</v>
      </c>
      <c r="BI99" s="145">
        <f t="shared" si="4"/>
        <v>0</v>
      </c>
      <c r="BJ99" s="144" t="s">
        <v>83</v>
      </c>
      <c r="BK99" s="141"/>
      <c r="BL99" s="141"/>
      <c r="BM99" s="141"/>
    </row>
    <row r="100" spans="2:65" s="1" customFormat="1" ht="18" customHeight="1">
      <c r="B100" s="34"/>
      <c r="C100" s="35"/>
      <c r="D100" s="217" t="s">
        <v>169</v>
      </c>
      <c r="E100" s="218"/>
      <c r="F100" s="218"/>
      <c r="G100" s="218"/>
      <c r="H100" s="218"/>
      <c r="I100" s="35"/>
      <c r="J100" s="35"/>
      <c r="K100" s="35"/>
      <c r="L100" s="35"/>
      <c r="M100" s="35"/>
      <c r="N100" s="215">
        <f>ROUND(N88*T100,2)</f>
        <v>0</v>
      </c>
      <c r="O100" s="216"/>
      <c r="P100" s="216"/>
      <c r="Q100" s="216"/>
      <c r="R100" s="36"/>
      <c r="S100" s="141"/>
      <c r="T100" s="142"/>
      <c r="U100" s="143" t="s">
        <v>41</v>
      </c>
      <c r="V100" s="141"/>
      <c r="W100" s="141"/>
      <c r="X100" s="141"/>
      <c r="Y100" s="141"/>
      <c r="Z100" s="141"/>
      <c r="AA100" s="141"/>
      <c r="AB100" s="141"/>
      <c r="AC100" s="141"/>
      <c r="AD100" s="141"/>
      <c r="AE100" s="141"/>
      <c r="AF100" s="141"/>
      <c r="AG100" s="141"/>
      <c r="AH100" s="141"/>
      <c r="AI100" s="141"/>
      <c r="AJ100" s="141"/>
      <c r="AK100" s="141"/>
      <c r="AL100" s="141"/>
      <c r="AM100" s="141"/>
      <c r="AN100" s="141"/>
      <c r="AO100" s="141"/>
      <c r="AP100" s="141"/>
      <c r="AQ100" s="141"/>
      <c r="AR100" s="141"/>
      <c r="AS100" s="141"/>
      <c r="AT100" s="141"/>
      <c r="AU100" s="141"/>
      <c r="AV100" s="141"/>
      <c r="AW100" s="141"/>
      <c r="AX100" s="141"/>
      <c r="AY100" s="144" t="s">
        <v>165</v>
      </c>
      <c r="AZ100" s="141"/>
      <c r="BA100" s="141"/>
      <c r="BB100" s="141"/>
      <c r="BC100" s="141"/>
      <c r="BD100" s="141"/>
      <c r="BE100" s="145">
        <f t="shared" si="0"/>
        <v>0</v>
      </c>
      <c r="BF100" s="145">
        <f t="shared" si="1"/>
        <v>0</v>
      </c>
      <c r="BG100" s="145">
        <f t="shared" si="2"/>
        <v>0</v>
      </c>
      <c r="BH100" s="145">
        <f t="shared" si="3"/>
        <v>0</v>
      </c>
      <c r="BI100" s="145">
        <f t="shared" si="4"/>
        <v>0</v>
      </c>
      <c r="BJ100" s="144" t="s">
        <v>83</v>
      </c>
      <c r="BK100" s="141"/>
      <c r="BL100" s="141"/>
      <c r="BM100" s="141"/>
    </row>
    <row r="101" spans="2:65" s="1" customFormat="1" ht="18" customHeight="1">
      <c r="B101" s="34"/>
      <c r="C101" s="35"/>
      <c r="D101" s="105" t="s">
        <v>170</v>
      </c>
      <c r="E101" s="35"/>
      <c r="F101" s="35"/>
      <c r="G101" s="35"/>
      <c r="H101" s="35"/>
      <c r="I101" s="35"/>
      <c r="J101" s="35"/>
      <c r="K101" s="35"/>
      <c r="L101" s="35"/>
      <c r="M101" s="35"/>
      <c r="N101" s="215">
        <f>ROUND(N88*T101,2)</f>
        <v>0</v>
      </c>
      <c r="O101" s="216"/>
      <c r="P101" s="216"/>
      <c r="Q101" s="216"/>
      <c r="R101" s="36"/>
      <c r="S101" s="141"/>
      <c r="T101" s="146"/>
      <c r="U101" s="147" t="s">
        <v>43</v>
      </c>
      <c r="V101" s="141"/>
      <c r="W101" s="141"/>
      <c r="X101" s="141"/>
      <c r="Y101" s="141"/>
      <c r="Z101" s="141"/>
      <c r="AA101" s="141"/>
      <c r="AB101" s="141"/>
      <c r="AC101" s="141"/>
      <c r="AD101" s="141"/>
      <c r="AE101" s="141"/>
      <c r="AF101" s="141"/>
      <c r="AG101" s="141"/>
      <c r="AH101" s="141"/>
      <c r="AI101" s="141"/>
      <c r="AJ101" s="141"/>
      <c r="AK101" s="141"/>
      <c r="AL101" s="141"/>
      <c r="AM101" s="141"/>
      <c r="AN101" s="141"/>
      <c r="AO101" s="141"/>
      <c r="AP101" s="141"/>
      <c r="AQ101" s="141"/>
      <c r="AR101" s="141"/>
      <c r="AS101" s="141"/>
      <c r="AT101" s="141"/>
      <c r="AU101" s="141"/>
      <c r="AV101" s="141"/>
      <c r="AW101" s="141"/>
      <c r="AX101" s="141"/>
      <c r="AY101" s="144" t="s">
        <v>171</v>
      </c>
      <c r="AZ101" s="141"/>
      <c r="BA101" s="141"/>
      <c r="BB101" s="141"/>
      <c r="BC101" s="141"/>
      <c r="BD101" s="141"/>
      <c r="BE101" s="145">
        <f t="shared" si="0"/>
        <v>0</v>
      </c>
      <c r="BF101" s="145">
        <f t="shared" si="1"/>
        <v>0</v>
      </c>
      <c r="BG101" s="145">
        <f t="shared" si="2"/>
        <v>0</v>
      </c>
      <c r="BH101" s="145">
        <f t="shared" si="3"/>
        <v>0</v>
      </c>
      <c r="BI101" s="145">
        <f t="shared" si="4"/>
        <v>0</v>
      </c>
      <c r="BJ101" s="144" t="s">
        <v>125</v>
      </c>
      <c r="BK101" s="141"/>
      <c r="BL101" s="141"/>
      <c r="BM101" s="141"/>
    </row>
    <row r="102" spans="2:21" s="1" customFormat="1" ht="13.5">
      <c r="B102" s="34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6"/>
      <c r="T102" s="128"/>
      <c r="U102" s="128"/>
    </row>
    <row r="103" spans="2:21" s="1" customFormat="1" ht="29.25" customHeight="1">
      <c r="B103" s="34"/>
      <c r="C103" s="116" t="s">
        <v>119</v>
      </c>
      <c r="D103" s="117"/>
      <c r="E103" s="117"/>
      <c r="F103" s="117"/>
      <c r="G103" s="117"/>
      <c r="H103" s="117"/>
      <c r="I103" s="117"/>
      <c r="J103" s="117"/>
      <c r="K103" s="117"/>
      <c r="L103" s="221">
        <f>ROUND(SUM(N88+N95),2)</f>
        <v>0</v>
      </c>
      <c r="M103" s="221"/>
      <c r="N103" s="221"/>
      <c r="O103" s="221"/>
      <c r="P103" s="221"/>
      <c r="Q103" s="221"/>
      <c r="R103" s="36"/>
      <c r="T103" s="128"/>
      <c r="U103" s="128"/>
    </row>
    <row r="104" spans="2:21" s="1" customFormat="1" ht="6.95" customHeight="1">
      <c r="B104" s="58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60"/>
      <c r="T104" s="128"/>
      <c r="U104" s="128"/>
    </row>
    <row r="108" spans="2:18" s="1" customFormat="1" ht="6.95" customHeight="1">
      <c r="B108" s="61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3"/>
    </row>
    <row r="109" spans="2:18" s="1" customFormat="1" ht="36.95" customHeight="1">
      <c r="B109" s="34"/>
      <c r="C109" s="179" t="s">
        <v>172</v>
      </c>
      <c r="D109" s="226"/>
      <c r="E109" s="226"/>
      <c r="F109" s="226"/>
      <c r="G109" s="226"/>
      <c r="H109" s="226"/>
      <c r="I109" s="226"/>
      <c r="J109" s="226"/>
      <c r="K109" s="226"/>
      <c r="L109" s="226"/>
      <c r="M109" s="226"/>
      <c r="N109" s="226"/>
      <c r="O109" s="226"/>
      <c r="P109" s="226"/>
      <c r="Q109" s="226"/>
      <c r="R109" s="36"/>
    </row>
    <row r="110" spans="2:18" s="1" customFormat="1" ht="6.95" customHeight="1">
      <c r="B110" s="34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6"/>
    </row>
    <row r="111" spans="2:18" s="1" customFormat="1" ht="30" customHeight="1">
      <c r="B111" s="34"/>
      <c r="C111" s="29" t="s">
        <v>19</v>
      </c>
      <c r="D111" s="35"/>
      <c r="E111" s="35"/>
      <c r="F111" s="224" t="str">
        <f>F6</f>
        <v>D 1.01_VV_PZS_r0</v>
      </c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35"/>
      <c r="R111" s="36"/>
    </row>
    <row r="112" spans="2:18" s="1" customFormat="1" ht="36.95" customHeight="1">
      <c r="B112" s="34"/>
      <c r="C112" s="68" t="s">
        <v>127</v>
      </c>
      <c r="D112" s="35"/>
      <c r="E112" s="35"/>
      <c r="F112" s="199" t="str">
        <f>F7</f>
        <v>3 - VEDLEJŠÍ NÁKLADY - 3 - VEDLEJŠÍ NÁKLADY</v>
      </c>
      <c r="G112" s="226"/>
      <c r="H112" s="226"/>
      <c r="I112" s="226"/>
      <c r="J112" s="226"/>
      <c r="K112" s="226"/>
      <c r="L112" s="226"/>
      <c r="M112" s="226"/>
      <c r="N112" s="226"/>
      <c r="O112" s="226"/>
      <c r="P112" s="226"/>
      <c r="Q112" s="35"/>
      <c r="R112" s="36"/>
    </row>
    <row r="113" spans="2:18" s="1" customFormat="1" ht="6.95" customHeight="1">
      <c r="B113" s="34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6"/>
    </row>
    <row r="114" spans="2:18" s="1" customFormat="1" ht="18" customHeight="1">
      <c r="B114" s="34"/>
      <c r="C114" s="29" t="s">
        <v>24</v>
      </c>
      <c r="D114" s="35"/>
      <c r="E114" s="35"/>
      <c r="F114" s="27" t="str">
        <f>F9</f>
        <v xml:space="preserve"> </v>
      </c>
      <c r="G114" s="35"/>
      <c r="H114" s="35"/>
      <c r="I114" s="35"/>
      <c r="J114" s="35"/>
      <c r="K114" s="29" t="s">
        <v>26</v>
      </c>
      <c r="L114" s="35"/>
      <c r="M114" s="228" t="str">
        <f>IF(O9="","",O9)</f>
        <v>3.7.2018</v>
      </c>
      <c r="N114" s="228"/>
      <c r="O114" s="228"/>
      <c r="P114" s="228"/>
      <c r="Q114" s="35"/>
      <c r="R114" s="36"/>
    </row>
    <row r="115" spans="2:18" s="1" customFormat="1" ht="6.95" customHeight="1">
      <c r="B115" s="34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6"/>
    </row>
    <row r="116" spans="2:18" s="1" customFormat="1" ht="13.5">
      <c r="B116" s="34"/>
      <c r="C116" s="29" t="s">
        <v>28</v>
      </c>
      <c r="D116" s="35"/>
      <c r="E116" s="35"/>
      <c r="F116" s="27" t="str">
        <f>E12</f>
        <v xml:space="preserve"> </v>
      </c>
      <c r="G116" s="35"/>
      <c r="H116" s="35"/>
      <c r="I116" s="35"/>
      <c r="J116" s="35"/>
      <c r="K116" s="29" t="s">
        <v>33</v>
      </c>
      <c r="L116" s="35"/>
      <c r="M116" s="183" t="str">
        <f>E18</f>
        <v xml:space="preserve"> </v>
      </c>
      <c r="N116" s="183"/>
      <c r="O116" s="183"/>
      <c r="P116" s="183"/>
      <c r="Q116" s="183"/>
      <c r="R116" s="36"/>
    </row>
    <row r="117" spans="2:18" s="1" customFormat="1" ht="14.45" customHeight="1">
      <c r="B117" s="34"/>
      <c r="C117" s="29" t="s">
        <v>31</v>
      </c>
      <c r="D117" s="35"/>
      <c r="E117" s="35"/>
      <c r="F117" s="27" t="str">
        <f>IF(E15="","",E15)</f>
        <v>Vyplň údaj</v>
      </c>
      <c r="G117" s="35"/>
      <c r="H117" s="35"/>
      <c r="I117" s="35"/>
      <c r="J117" s="35"/>
      <c r="K117" s="29" t="s">
        <v>35</v>
      </c>
      <c r="L117" s="35"/>
      <c r="M117" s="183" t="str">
        <f>E21</f>
        <v xml:space="preserve"> </v>
      </c>
      <c r="N117" s="183"/>
      <c r="O117" s="183"/>
      <c r="P117" s="183"/>
      <c r="Q117" s="183"/>
      <c r="R117" s="36"/>
    </row>
    <row r="118" spans="2:18" s="1" customFormat="1" ht="10.35" customHeight="1">
      <c r="B118" s="34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6"/>
    </row>
    <row r="119" spans="2:27" s="8" customFormat="1" ht="29.25" customHeight="1">
      <c r="B119" s="148"/>
      <c r="C119" s="149" t="s">
        <v>173</v>
      </c>
      <c r="D119" s="150" t="s">
        <v>174</v>
      </c>
      <c r="E119" s="150" t="s">
        <v>58</v>
      </c>
      <c r="F119" s="242" t="s">
        <v>175</v>
      </c>
      <c r="G119" s="242"/>
      <c r="H119" s="242"/>
      <c r="I119" s="242"/>
      <c r="J119" s="150" t="s">
        <v>176</v>
      </c>
      <c r="K119" s="150" t="s">
        <v>177</v>
      </c>
      <c r="L119" s="242" t="s">
        <v>178</v>
      </c>
      <c r="M119" s="242"/>
      <c r="N119" s="242" t="s">
        <v>132</v>
      </c>
      <c r="O119" s="242"/>
      <c r="P119" s="242"/>
      <c r="Q119" s="243"/>
      <c r="R119" s="151"/>
      <c r="T119" s="79" t="s">
        <v>179</v>
      </c>
      <c r="U119" s="80" t="s">
        <v>40</v>
      </c>
      <c r="V119" s="80" t="s">
        <v>180</v>
      </c>
      <c r="W119" s="80" t="s">
        <v>181</v>
      </c>
      <c r="X119" s="80" t="s">
        <v>182</v>
      </c>
      <c r="Y119" s="80" t="s">
        <v>183</v>
      </c>
      <c r="Z119" s="80" t="s">
        <v>184</v>
      </c>
      <c r="AA119" s="81" t="s">
        <v>185</v>
      </c>
    </row>
    <row r="120" spans="2:63" s="1" customFormat="1" ht="29.25" customHeight="1">
      <c r="B120" s="34"/>
      <c r="C120" s="83" t="s">
        <v>129</v>
      </c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252">
        <f>BK120</f>
        <v>0</v>
      </c>
      <c r="O120" s="253"/>
      <c r="P120" s="253"/>
      <c r="Q120" s="253"/>
      <c r="R120" s="36"/>
      <c r="T120" s="82"/>
      <c r="U120" s="50"/>
      <c r="V120" s="50"/>
      <c r="W120" s="152">
        <f>W121+W133</f>
        <v>0</v>
      </c>
      <c r="X120" s="50"/>
      <c r="Y120" s="152">
        <f>Y121+Y133</f>
        <v>0</v>
      </c>
      <c r="Z120" s="50"/>
      <c r="AA120" s="153">
        <f>AA121+AA133</f>
        <v>0</v>
      </c>
      <c r="AT120" s="18" t="s">
        <v>75</v>
      </c>
      <c r="AU120" s="18" t="s">
        <v>134</v>
      </c>
      <c r="BK120" s="154">
        <f>BK121+BK133</f>
        <v>0</v>
      </c>
    </row>
    <row r="121" spans="2:63" s="9" customFormat="1" ht="37.35" customHeight="1">
      <c r="B121" s="155"/>
      <c r="C121" s="156"/>
      <c r="D121" s="157" t="s">
        <v>1388</v>
      </c>
      <c r="E121" s="157"/>
      <c r="F121" s="157"/>
      <c r="G121" s="157"/>
      <c r="H121" s="157"/>
      <c r="I121" s="157"/>
      <c r="J121" s="157"/>
      <c r="K121" s="157"/>
      <c r="L121" s="157"/>
      <c r="M121" s="157"/>
      <c r="N121" s="254">
        <f>BK121</f>
        <v>0</v>
      </c>
      <c r="O121" s="238"/>
      <c r="P121" s="238"/>
      <c r="Q121" s="238"/>
      <c r="R121" s="158"/>
      <c r="T121" s="159"/>
      <c r="U121" s="156"/>
      <c r="V121" s="156"/>
      <c r="W121" s="160">
        <f>W122+W125+W128+W131</f>
        <v>0</v>
      </c>
      <c r="X121" s="156"/>
      <c r="Y121" s="160">
        <f>Y122+Y125+Y128+Y131</f>
        <v>0</v>
      </c>
      <c r="Z121" s="156"/>
      <c r="AA121" s="161">
        <f>AA122+AA125+AA128+AA131</f>
        <v>0</v>
      </c>
      <c r="AR121" s="162" t="s">
        <v>83</v>
      </c>
      <c r="AT121" s="163" t="s">
        <v>75</v>
      </c>
      <c r="AU121" s="163" t="s">
        <v>76</v>
      </c>
      <c r="AY121" s="162" t="s">
        <v>186</v>
      </c>
      <c r="BK121" s="164">
        <f>BK122+BK125+BK128+BK131</f>
        <v>0</v>
      </c>
    </row>
    <row r="122" spans="2:63" s="9" customFormat="1" ht="19.9" customHeight="1">
      <c r="B122" s="155"/>
      <c r="C122" s="156"/>
      <c r="D122" s="165" t="s">
        <v>1389</v>
      </c>
      <c r="E122" s="165"/>
      <c r="F122" s="165"/>
      <c r="G122" s="165"/>
      <c r="H122" s="165"/>
      <c r="I122" s="165"/>
      <c r="J122" s="165"/>
      <c r="K122" s="165"/>
      <c r="L122" s="165"/>
      <c r="M122" s="165"/>
      <c r="N122" s="255">
        <f>BK122</f>
        <v>0</v>
      </c>
      <c r="O122" s="256"/>
      <c r="P122" s="256"/>
      <c r="Q122" s="256"/>
      <c r="R122" s="158"/>
      <c r="T122" s="159"/>
      <c r="U122" s="156"/>
      <c r="V122" s="156"/>
      <c r="W122" s="160">
        <f>SUM(W123:W124)</f>
        <v>0</v>
      </c>
      <c r="X122" s="156"/>
      <c r="Y122" s="160">
        <f>SUM(Y123:Y124)</f>
        <v>0</v>
      </c>
      <c r="Z122" s="156"/>
      <c r="AA122" s="161">
        <f>SUM(AA123:AA124)</f>
        <v>0</v>
      </c>
      <c r="AR122" s="162" t="s">
        <v>83</v>
      </c>
      <c r="AT122" s="163" t="s">
        <v>75</v>
      </c>
      <c r="AU122" s="163" t="s">
        <v>83</v>
      </c>
      <c r="AY122" s="162" t="s">
        <v>186</v>
      </c>
      <c r="BK122" s="164">
        <f>SUM(BK123:BK124)</f>
        <v>0</v>
      </c>
    </row>
    <row r="123" spans="2:65" s="1" customFormat="1" ht="16.5" customHeight="1">
      <c r="B123" s="34"/>
      <c r="C123" s="166" t="s">
        <v>83</v>
      </c>
      <c r="D123" s="166" t="s">
        <v>187</v>
      </c>
      <c r="E123" s="167" t="s">
        <v>1393</v>
      </c>
      <c r="F123" s="244" t="s">
        <v>1394</v>
      </c>
      <c r="G123" s="244"/>
      <c r="H123" s="244"/>
      <c r="I123" s="244"/>
      <c r="J123" s="168" t="s">
        <v>225</v>
      </c>
      <c r="K123" s="169">
        <v>1</v>
      </c>
      <c r="L123" s="245">
        <v>0</v>
      </c>
      <c r="M123" s="246"/>
      <c r="N123" s="247">
        <f>ROUND(L123*K123,2)</f>
        <v>0</v>
      </c>
      <c r="O123" s="247"/>
      <c r="P123" s="247"/>
      <c r="Q123" s="247"/>
      <c r="R123" s="36"/>
      <c r="T123" s="170" t="s">
        <v>22</v>
      </c>
      <c r="U123" s="43" t="s">
        <v>41</v>
      </c>
      <c r="V123" s="35"/>
      <c r="W123" s="171">
        <f>V123*K123</f>
        <v>0</v>
      </c>
      <c r="X123" s="171">
        <v>0</v>
      </c>
      <c r="Y123" s="171">
        <f>X123*K123</f>
        <v>0</v>
      </c>
      <c r="Z123" s="171">
        <v>0</v>
      </c>
      <c r="AA123" s="172">
        <f>Z123*K123</f>
        <v>0</v>
      </c>
      <c r="AR123" s="18" t="s">
        <v>191</v>
      </c>
      <c r="AT123" s="18" t="s">
        <v>187</v>
      </c>
      <c r="AU123" s="18" t="s">
        <v>125</v>
      </c>
      <c r="AY123" s="18" t="s">
        <v>186</v>
      </c>
      <c r="BE123" s="109">
        <f>IF(U123="základní",N123,0)</f>
        <v>0</v>
      </c>
      <c r="BF123" s="109">
        <f>IF(U123="snížená",N123,0)</f>
        <v>0</v>
      </c>
      <c r="BG123" s="109">
        <f>IF(U123="zákl. přenesená",N123,0)</f>
        <v>0</v>
      </c>
      <c r="BH123" s="109">
        <f>IF(U123="sníž. přenesená",N123,0)</f>
        <v>0</v>
      </c>
      <c r="BI123" s="109">
        <f>IF(U123="nulová",N123,0)</f>
        <v>0</v>
      </c>
      <c r="BJ123" s="18" t="s">
        <v>83</v>
      </c>
      <c r="BK123" s="109">
        <f>ROUND(L123*K123,2)</f>
        <v>0</v>
      </c>
      <c r="BL123" s="18" t="s">
        <v>191</v>
      </c>
      <c r="BM123" s="18" t="s">
        <v>125</v>
      </c>
    </row>
    <row r="124" spans="2:65" s="1" customFormat="1" ht="16.5" customHeight="1">
      <c r="B124" s="34"/>
      <c r="C124" s="166" t="s">
        <v>125</v>
      </c>
      <c r="D124" s="166" t="s">
        <v>187</v>
      </c>
      <c r="E124" s="167" t="s">
        <v>1395</v>
      </c>
      <c r="F124" s="244" t="s">
        <v>1396</v>
      </c>
      <c r="G124" s="244"/>
      <c r="H124" s="244"/>
      <c r="I124" s="244"/>
      <c r="J124" s="168" t="s">
        <v>225</v>
      </c>
      <c r="K124" s="169">
        <v>1</v>
      </c>
      <c r="L124" s="245">
        <v>0</v>
      </c>
      <c r="M124" s="246"/>
      <c r="N124" s="247">
        <f>ROUND(L124*K124,2)</f>
        <v>0</v>
      </c>
      <c r="O124" s="247"/>
      <c r="P124" s="247"/>
      <c r="Q124" s="247"/>
      <c r="R124" s="36"/>
      <c r="T124" s="170" t="s">
        <v>22</v>
      </c>
      <c r="U124" s="43" t="s">
        <v>41</v>
      </c>
      <c r="V124" s="35"/>
      <c r="W124" s="171">
        <f>V124*K124</f>
        <v>0</v>
      </c>
      <c r="X124" s="171">
        <v>0</v>
      </c>
      <c r="Y124" s="171">
        <f>X124*K124</f>
        <v>0</v>
      </c>
      <c r="Z124" s="171">
        <v>0</v>
      </c>
      <c r="AA124" s="172">
        <f>Z124*K124</f>
        <v>0</v>
      </c>
      <c r="AR124" s="18" t="s">
        <v>191</v>
      </c>
      <c r="AT124" s="18" t="s">
        <v>187</v>
      </c>
      <c r="AU124" s="18" t="s">
        <v>125</v>
      </c>
      <c r="AY124" s="18" t="s">
        <v>186</v>
      </c>
      <c r="BE124" s="109">
        <f>IF(U124="základní",N124,0)</f>
        <v>0</v>
      </c>
      <c r="BF124" s="109">
        <f>IF(U124="snížená",N124,0)</f>
        <v>0</v>
      </c>
      <c r="BG124" s="109">
        <f>IF(U124="zákl. přenesená",N124,0)</f>
        <v>0</v>
      </c>
      <c r="BH124" s="109">
        <f>IF(U124="sníž. přenesená",N124,0)</f>
        <v>0</v>
      </c>
      <c r="BI124" s="109">
        <f>IF(U124="nulová",N124,0)</f>
        <v>0</v>
      </c>
      <c r="BJ124" s="18" t="s">
        <v>83</v>
      </c>
      <c r="BK124" s="109">
        <f>ROUND(L124*K124,2)</f>
        <v>0</v>
      </c>
      <c r="BL124" s="18" t="s">
        <v>191</v>
      </c>
      <c r="BM124" s="18" t="s">
        <v>191</v>
      </c>
    </row>
    <row r="125" spans="2:63" s="9" customFormat="1" ht="29.85" customHeight="1">
      <c r="B125" s="155"/>
      <c r="C125" s="156"/>
      <c r="D125" s="165" t="s">
        <v>1390</v>
      </c>
      <c r="E125" s="165"/>
      <c r="F125" s="165"/>
      <c r="G125" s="165"/>
      <c r="H125" s="165"/>
      <c r="I125" s="165"/>
      <c r="J125" s="165"/>
      <c r="K125" s="165"/>
      <c r="L125" s="165"/>
      <c r="M125" s="165"/>
      <c r="N125" s="257">
        <f>BK125</f>
        <v>0</v>
      </c>
      <c r="O125" s="258"/>
      <c r="P125" s="258"/>
      <c r="Q125" s="258"/>
      <c r="R125" s="158"/>
      <c r="T125" s="159"/>
      <c r="U125" s="156"/>
      <c r="V125" s="156"/>
      <c r="W125" s="160">
        <f>SUM(W126:W127)</f>
        <v>0</v>
      </c>
      <c r="X125" s="156"/>
      <c r="Y125" s="160">
        <f>SUM(Y126:Y127)</f>
        <v>0</v>
      </c>
      <c r="Z125" s="156"/>
      <c r="AA125" s="161">
        <f>SUM(AA126:AA127)</f>
        <v>0</v>
      </c>
      <c r="AR125" s="162" t="s">
        <v>203</v>
      </c>
      <c r="AT125" s="163" t="s">
        <v>75</v>
      </c>
      <c r="AU125" s="163" t="s">
        <v>83</v>
      </c>
      <c r="AY125" s="162" t="s">
        <v>186</v>
      </c>
      <c r="BK125" s="164">
        <f>SUM(BK126:BK127)</f>
        <v>0</v>
      </c>
    </row>
    <row r="126" spans="2:65" s="1" customFormat="1" ht="16.5" customHeight="1">
      <c r="B126" s="34"/>
      <c r="C126" s="166" t="s">
        <v>194</v>
      </c>
      <c r="D126" s="166" t="s">
        <v>187</v>
      </c>
      <c r="E126" s="167" t="s">
        <v>1397</v>
      </c>
      <c r="F126" s="244" t="s">
        <v>164</v>
      </c>
      <c r="G126" s="244"/>
      <c r="H126" s="244"/>
      <c r="I126" s="244"/>
      <c r="J126" s="168" t="s">
        <v>225</v>
      </c>
      <c r="K126" s="169">
        <v>1</v>
      </c>
      <c r="L126" s="245">
        <v>0</v>
      </c>
      <c r="M126" s="246"/>
      <c r="N126" s="247">
        <f>ROUND(L126*K126,2)</f>
        <v>0</v>
      </c>
      <c r="O126" s="247"/>
      <c r="P126" s="247"/>
      <c r="Q126" s="247"/>
      <c r="R126" s="36"/>
      <c r="T126" s="170" t="s">
        <v>22</v>
      </c>
      <c r="U126" s="43" t="s">
        <v>41</v>
      </c>
      <c r="V126" s="35"/>
      <c r="W126" s="171">
        <f>V126*K126</f>
        <v>0</v>
      </c>
      <c r="X126" s="171">
        <v>0</v>
      </c>
      <c r="Y126" s="171">
        <f>X126*K126</f>
        <v>0</v>
      </c>
      <c r="Z126" s="171">
        <v>0</v>
      </c>
      <c r="AA126" s="172">
        <f>Z126*K126</f>
        <v>0</v>
      </c>
      <c r="AR126" s="18" t="s">
        <v>191</v>
      </c>
      <c r="AT126" s="18" t="s">
        <v>187</v>
      </c>
      <c r="AU126" s="18" t="s">
        <v>125</v>
      </c>
      <c r="AY126" s="18" t="s">
        <v>186</v>
      </c>
      <c r="BE126" s="109">
        <f>IF(U126="základní",N126,0)</f>
        <v>0</v>
      </c>
      <c r="BF126" s="109">
        <f>IF(U126="snížená",N126,0)</f>
        <v>0</v>
      </c>
      <c r="BG126" s="109">
        <f>IF(U126="zákl. přenesená",N126,0)</f>
        <v>0</v>
      </c>
      <c r="BH126" s="109">
        <f>IF(U126="sníž. přenesená",N126,0)</f>
        <v>0</v>
      </c>
      <c r="BI126" s="109">
        <f>IF(U126="nulová",N126,0)</f>
        <v>0</v>
      </c>
      <c r="BJ126" s="18" t="s">
        <v>83</v>
      </c>
      <c r="BK126" s="109">
        <f>ROUND(L126*K126,2)</f>
        <v>0</v>
      </c>
      <c r="BL126" s="18" t="s">
        <v>191</v>
      </c>
      <c r="BM126" s="18" t="s">
        <v>198</v>
      </c>
    </row>
    <row r="127" spans="2:65" s="1" customFormat="1" ht="16.5" customHeight="1">
      <c r="B127" s="34"/>
      <c r="C127" s="166" t="s">
        <v>191</v>
      </c>
      <c r="D127" s="166" t="s">
        <v>187</v>
      </c>
      <c r="E127" s="167" t="s">
        <v>1398</v>
      </c>
      <c r="F127" s="244" t="s">
        <v>1399</v>
      </c>
      <c r="G127" s="244"/>
      <c r="H127" s="244"/>
      <c r="I127" s="244"/>
      <c r="J127" s="168" t="s">
        <v>225</v>
      </c>
      <c r="K127" s="169">
        <v>1</v>
      </c>
      <c r="L127" s="245">
        <v>0</v>
      </c>
      <c r="M127" s="246"/>
      <c r="N127" s="247">
        <f>ROUND(L127*K127,2)</f>
        <v>0</v>
      </c>
      <c r="O127" s="247"/>
      <c r="P127" s="247"/>
      <c r="Q127" s="247"/>
      <c r="R127" s="36"/>
      <c r="T127" s="170" t="s">
        <v>22</v>
      </c>
      <c r="U127" s="43" t="s">
        <v>41</v>
      </c>
      <c r="V127" s="35"/>
      <c r="W127" s="171">
        <f>V127*K127</f>
        <v>0</v>
      </c>
      <c r="X127" s="171">
        <v>0</v>
      </c>
      <c r="Y127" s="171">
        <f>X127*K127</f>
        <v>0</v>
      </c>
      <c r="Z127" s="171">
        <v>0</v>
      </c>
      <c r="AA127" s="172">
        <f>Z127*K127</f>
        <v>0</v>
      </c>
      <c r="AR127" s="18" t="s">
        <v>191</v>
      </c>
      <c r="AT127" s="18" t="s">
        <v>187</v>
      </c>
      <c r="AU127" s="18" t="s">
        <v>125</v>
      </c>
      <c r="AY127" s="18" t="s">
        <v>186</v>
      </c>
      <c r="BE127" s="109">
        <f>IF(U127="základní",N127,0)</f>
        <v>0</v>
      </c>
      <c r="BF127" s="109">
        <f>IF(U127="snížená",N127,0)</f>
        <v>0</v>
      </c>
      <c r="BG127" s="109">
        <f>IF(U127="zákl. přenesená",N127,0)</f>
        <v>0</v>
      </c>
      <c r="BH127" s="109">
        <f>IF(U127="sníž. přenesená",N127,0)</f>
        <v>0</v>
      </c>
      <c r="BI127" s="109">
        <f>IF(U127="nulová",N127,0)</f>
        <v>0</v>
      </c>
      <c r="BJ127" s="18" t="s">
        <v>83</v>
      </c>
      <c r="BK127" s="109">
        <f>ROUND(L127*K127,2)</f>
        <v>0</v>
      </c>
      <c r="BL127" s="18" t="s">
        <v>191</v>
      </c>
      <c r="BM127" s="18" t="s">
        <v>202</v>
      </c>
    </row>
    <row r="128" spans="2:63" s="9" customFormat="1" ht="29.85" customHeight="1">
      <c r="B128" s="155"/>
      <c r="C128" s="156"/>
      <c r="D128" s="165" t="s">
        <v>1391</v>
      </c>
      <c r="E128" s="165"/>
      <c r="F128" s="165"/>
      <c r="G128" s="165"/>
      <c r="H128" s="165"/>
      <c r="I128" s="165"/>
      <c r="J128" s="165"/>
      <c r="K128" s="165"/>
      <c r="L128" s="165"/>
      <c r="M128" s="165"/>
      <c r="N128" s="257">
        <f>BK128</f>
        <v>0</v>
      </c>
      <c r="O128" s="258"/>
      <c r="P128" s="258"/>
      <c r="Q128" s="258"/>
      <c r="R128" s="158"/>
      <c r="T128" s="159"/>
      <c r="U128" s="156"/>
      <c r="V128" s="156"/>
      <c r="W128" s="160">
        <f>SUM(W129:W130)</f>
        <v>0</v>
      </c>
      <c r="X128" s="156"/>
      <c r="Y128" s="160">
        <f>SUM(Y129:Y130)</f>
        <v>0</v>
      </c>
      <c r="Z128" s="156"/>
      <c r="AA128" s="161">
        <f>SUM(AA129:AA130)</f>
        <v>0</v>
      </c>
      <c r="AR128" s="162" t="s">
        <v>203</v>
      </c>
      <c r="AT128" s="163" t="s">
        <v>75</v>
      </c>
      <c r="AU128" s="163" t="s">
        <v>83</v>
      </c>
      <c r="AY128" s="162" t="s">
        <v>186</v>
      </c>
      <c r="BK128" s="164">
        <f>SUM(BK129:BK130)</f>
        <v>0</v>
      </c>
    </row>
    <row r="129" spans="2:65" s="1" customFormat="1" ht="16.5" customHeight="1">
      <c r="B129" s="34"/>
      <c r="C129" s="166" t="s">
        <v>203</v>
      </c>
      <c r="D129" s="166" t="s">
        <v>187</v>
      </c>
      <c r="E129" s="167" t="s">
        <v>1400</v>
      </c>
      <c r="F129" s="244" t="s">
        <v>1401</v>
      </c>
      <c r="G129" s="244"/>
      <c r="H129" s="244"/>
      <c r="I129" s="244"/>
      <c r="J129" s="168" t="s">
        <v>225</v>
      </c>
      <c r="K129" s="169">
        <v>1</v>
      </c>
      <c r="L129" s="245">
        <v>0</v>
      </c>
      <c r="M129" s="246"/>
      <c r="N129" s="247">
        <f>ROUND(L129*K129,2)</f>
        <v>0</v>
      </c>
      <c r="O129" s="247"/>
      <c r="P129" s="247"/>
      <c r="Q129" s="247"/>
      <c r="R129" s="36"/>
      <c r="T129" s="170" t="s">
        <v>22</v>
      </c>
      <c r="U129" s="43" t="s">
        <v>41</v>
      </c>
      <c r="V129" s="35"/>
      <c r="W129" s="171">
        <f>V129*K129</f>
        <v>0</v>
      </c>
      <c r="X129" s="171">
        <v>0</v>
      </c>
      <c r="Y129" s="171">
        <f>X129*K129</f>
        <v>0</v>
      </c>
      <c r="Z129" s="171">
        <v>0</v>
      </c>
      <c r="AA129" s="172">
        <f>Z129*K129</f>
        <v>0</v>
      </c>
      <c r="AR129" s="18" t="s">
        <v>191</v>
      </c>
      <c r="AT129" s="18" t="s">
        <v>187</v>
      </c>
      <c r="AU129" s="18" t="s">
        <v>125</v>
      </c>
      <c r="AY129" s="18" t="s">
        <v>186</v>
      </c>
      <c r="BE129" s="109">
        <f>IF(U129="základní",N129,0)</f>
        <v>0</v>
      </c>
      <c r="BF129" s="109">
        <f>IF(U129="snížená",N129,0)</f>
        <v>0</v>
      </c>
      <c r="BG129" s="109">
        <f>IF(U129="zákl. přenesená",N129,0)</f>
        <v>0</v>
      </c>
      <c r="BH129" s="109">
        <f>IF(U129="sníž. přenesená",N129,0)</f>
        <v>0</v>
      </c>
      <c r="BI129" s="109">
        <f>IF(U129="nulová",N129,0)</f>
        <v>0</v>
      </c>
      <c r="BJ129" s="18" t="s">
        <v>83</v>
      </c>
      <c r="BK129" s="109">
        <f>ROUND(L129*K129,2)</f>
        <v>0</v>
      </c>
      <c r="BL129" s="18" t="s">
        <v>191</v>
      </c>
      <c r="BM129" s="18" t="s">
        <v>206</v>
      </c>
    </row>
    <row r="130" spans="2:65" s="1" customFormat="1" ht="16.5" customHeight="1">
      <c r="B130" s="34"/>
      <c r="C130" s="166" t="s">
        <v>198</v>
      </c>
      <c r="D130" s="166" t="s">
        <v>187</v>
      </c>
      <c r="E130" s="167" t="s">
        <v>1402</v>
      </c>
      <c r="F130" s="244" t="s">
        <v>1403</v>
      </c>
      <c r="G130" s="244"/>
      <c r="H130" s="244"/>
      <c r="I130" s="244"/>
      <c r="J130" s="168" t="s">
        <v>225</v>
      </c>
      <c r="K130" s="169">
        <v>1</v>
      </c>
      <c r="L130" s="245">
        <v>0</v>
      </c>
      <c r="M130" s="246"/>
      <c r="N130" s="247">
        <f>ROUND(L130*K130,2)</f>
        <v>0</v>
      </c>
      <c r="O130" s="247"/>
      <c r="P130" s="247"/>
      <c r="Q130" s="247"/>
      <c r="R130" s="36"/>
      <c r="T130" s="170" t="s">
        <v>22</v>
      </c>
      <c r="U130" s="43" t="s">
        <v>41</v>
      </c>
      <c r="V130" s="35"/>
      <c r="W130" s="171">
        <f>V130*K130</f>
        <v>0</v>
      </c>
      <c r="X130" s="171">
        <v>0</v>
      </c>
      <c r="Y130" s="171">
        <f>X130*K130</f>
        <v>0</v>
      </c>
      <c r="Z130" s="171">
        <v>0</v>
      </c>
      <c r="AA130" s="172">
        <f>Z130*K130</f>
        <v>0</v>
      </c>
      <c r="AR130" s="18" t="s">
        <v>191</v>
      </c>
      <c r="AT130" s="18" t="s">
        <v>187</v>
      </c>
      <c r="AU130" s="18" t="s">
        <v>125</v>
      </c>
      <c r="AY130" s="18" t="s">
        <v>186</v>
      </c>
      <c r="BE130" s="109">
        <f>IF(U130="základní",N130,0)</f>
        <v>0</v>
      </c>
      <c r="BF130" s="109">
        <f>IF(U130="snížená",N130,0)</f>
        <v>0</v>
      </c>
      <c r="BG130" s="109">
        <f>IF(U130="zákl. přenesená",N130,0)</f>
        <v>0</v>
      </c>
      <c r="BH130" s="109">
        <f>IF(U130="sníž. přenesená",N130,0)</f>
        <v>0</v>
      </c>
      <c r="BI130" s="109">
        <f>IF(U130="nulová",N130,0)</f>
        <v>0</v>
      </c>
      <c r="BJ130" s="18" t="s">
        <v>83</v>
      </c>
      <c r="BK130" s="109">
        <f>ROUND(L130*K130,2)</f>
        <v>0</v>
      </c>
      <c r="BL130" s="18" t="s">
        <v>191</v>
      </c>
      <c r="BM130" s="18" t="s">
        <v>209</v>
      </c>
    </row>
    <row r="131" spans="2:63" s="9" customFormat="1" ht="29.85" customHeight="1">
      <c r="B131" s="155"/>
      <c r="C131" s="156"/>
      <c r="D131" s="165" t="s">
        <v>1392</v>
      </c>
      <c r="E131" s="165"/>
      <c r="F131" s="165"/>
      <c r="G131" s="165"/>
      <c r="H131" s="165"/>
      <c r="I131" s="165"/>
      <c r="J131" s="165"/>
      <c r="K131" s="165"/>
      <c r="L131" s="165"/>
      <c r="M131" s="165"/>
      <c r="N131" s="257">
        <f>BK131</f>
        <v>0</v>
      </c>
      <c r="O131" s="258"/>
      <c r="P131" s="258"/>
      <c r="Q131" s="258"/>
      <c r="R131" s="158"/>
      <c r="T131" s="159"/>
      <c r="U131" s="156"/>
      <c r="V131" s="156"/>
      <c r="W131" s="160">
        <f>W132</f>
        <v>0</v>
      </c>
      <c r="X131" s="156"/>
      <c r="Y131" s="160">
        <f>Y132</f>
        <v>0</v>
      </c>
      <c r="Z131" s="156"/>
      <c r="AA131" s="161">
        <f>AA132</f>
        <v>0</v>
      </c>
      <c r="AR131" s="162" t="s">
        <v>203</v>
      </c>
      <c r="AT131" s="163" t="s">
        <v>75</v>
      </c>
      <c r="AU131" s="163" t="s">
        <v>83</v>
      </c>
      <c r="AY131" s="162" t="s">
        <v>186</v>
      </c>
      <c r="BK131" s="164">
        <f>BK132</f>
        <v>0</v>
      </c>
    </row>
    <row r="132" spans="2:65" s="1" customFormat="1" ht="16.5" customHeight="1">
      <c r="B132" s="34"/>
      <c r="C132" s="166" t="s">
        <v>210</v>
      </c>
      <c r="D132" s="166" t="s">
        <v>187</v>
      </c>
      <c r="E132" s="167" t="s">
        <v>1404</v>
      </c>
      <c r="F132" s="244" t="s">
        <v>1405</v>
      </c>
      <c r="G132" s="244"/>
      <c r="H132" s="244"/>
      <c r="I132" s="244"/>
      <c r="J132" s="168" t="s">
        <v>225</v>
      </c>
      <c r="K132" s="169">
        <v>1</v>
      </c>
      <c r="L132" s="245">
        <v>0</v>
      </c>
      <c r="M132" s="246"/>
      <c r="N132" s="247">
        <f>ROUND(L132*K132,2)</f>
        <v>0</v>
      </c>
      <c r="O132" s="247"/>
      <c r="P132" s="247"/>
      <c r="Q132" s="247"/>
      <c r="R132" s="36"/>
      <c r="T132" s="170" t="s">
        <v>22</v>
      </c>
      <c r="U132" s="43" t="s">
        <v>41</v>
      </c>
      <c r="V132" s="35"/>
      <c r="W132" s="171">
        <f>V132*K132</f>
        <v>0</v>
      </c>
      <c r="X132" s="171">
        <v>0</v>
      </c>
      <c r="Y132" s="171">
        <f>X132*K132</f>
        <v>0</v>
      </c>
      <c r="Z132" s="171">
        <v>0</v>
      </c>
      <c r="AA132" s="172">
        <f>Z132*K132</f>
        <v>0</v>
      </c>
      <c r="AR132" s="18" t="s">
        <v>191</v>
      </c>
      <c r="AT132" s="18" t="s">
        <v>187</v>
      </c>
      <c r="AU132" s="18" t="s">
        <v>125</v>
      </c>
      <c r="AY132" s="18" t="s">
        <v>186</v>
      </c>
      <c r="BE132" s="109">
        <f>IF(U132="základní",N132,0)</f>
        <v>0</v>
      </c>
      <c r="BF132" s="109">
        <f>IF(U132="snížená",N132,0)</f>
        <v>0</v>
      </c>
      <c r="BG132" s="109">
        <f>IF(U132="zákl. přenesená",N132,0)</f>
        <v>0</v>
      </c>
      <c r="BH132" s="109">
        <f>IF(U132="sníž. přenesená",N132,0)</f>
        <v>0</v>
      </c>
      <c r="BI132" s="109">
        <f>IF(U132="nulová",N132,0)</f>
        <v>0</v>
      </c>
      <c r="BJ132" s="18" t="s">
        <v>83</v>
      </c>
      <c r="BK132" s="109">
        <f>ROUND(L132*K132,2)</f>
        <v>0</v>
      </c>
      <c r="BL132" s="18" t="s">
        <v>191</v>
      </c>
      <c r="BM132" s="18" t="s">
        <v>214</v>
      </c>
    </row>
    <row r="133" spans="2:63" s="1" customFormat="1" ht="49.9" customHeight="1">
      <c r="B133" s="34"/>
      <c r="C133" s="35"/>
      <c r="D133" s="157" t="s">
        <v>1223</v>
      </c>
      <c r="E133" s="35"/>
      <c r="F133" s="35"/>
      <c r="G133" s="35"/>
      <c r="H133" s="35"/>
      <c r="I133" s="35"/>
      <c r="J133" s="35"/>
      <c r="K133" s="35"/>
      <c r="L133" s="35"/>
      <c r="M133" s="35"/>
      <c r="N133" s="259">
        <f>BK133</f>
        <v>0</v>
      </c>
      <c r="O133" s="260"/>
      <c r="P133" s="260"/>
      <c r="Q133" s="260"/>
      <c r="R133" s="36"/>
      <c r="T133" s="146"/>
      <c r="U133" s="55"/>
      <c r="V133" s="55"/>
      <c r="W133" s="55"/>
      <c r="X133" s="55"/>
      <c r="Y133" s="55"/>
      <c r="Z133" s="55"/>
      <c r="AA133" s="57"/>
      <c r="AT133" s="18" t="s">
        <v>75</v>
      </c>
      <c r="AU133" s="18" t="s">
        <v>76</v>
      </c>
      <c r="AY133" s="18" t="s">
        <v>1224</v>
      </c>
      <c r="BK133" s="109">
        <v>0</v>
      </c>
    </row>
    <row r="134" spans="2:18" s="1" customFormat="1" ht="6.95" customHeight="1">
      <c r="B134" s="58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60"/>
    </row>
  </sheetData>
  <sheetProtection algorithmName="SHA-512" hashValue="C7e6M3pMncThpu/IvjVxRomRbiun0clhigJ7sbXdGV1qnPFN7v2Zd49MLAMZQgfs5gsGsb570KMnfxTlPS88tQ==" saltValue="3Lv0cg2CLklnq4Q5W0Mu9eTHIOxYs92RZ1C+HzXCM57Fbg1U/fjfujUapZ7123n/CHduPnOqDUbCpvrD6eU81A==" spinCount="10" sheet="1" objects="1" scenarios="1" formatColumns="0" formatRows="0"/>
  <mergeCells count="95">
    <mergeCell ref="N133:Q133"/>
    <mergeCell ref="H1:K1"/>
    <mergeCell ref="S2:AC2"/>
    <mergeCell ref="F132:I132"/>
    <mergeCell ref="L132:M132"/>
    <mergeCell ref="N132:Q132"/>
    <mergeCell ref="N120:Q120"/>
    <mergeCell ref="N121:Q121"/>
    <mergeCell ref="N122:Q122"/>
    <mergeCell ref="N125:Q125"/>
    <mergeCell ref="N128:Q128"/>
    <mergeCell ref="N131:Q131"/>
    <mergeCell ref="F129:I129"/>
    <mergeCell ref="L129:M129"/>
    <mergeCell ref="N129:Q129"/>
    <mergeCell ref="F130:I130"/>
    <mergeCell ref="L130:M130"/>
    <mergeCell ref="N130:Q130"/>
    <mergeCell ref="F126:I126"/>
    <mergeCell ref="L126:M126"/>
    <mergeCell ref="N126:Q126"/>
    <mergeCell ref="F127:I127"/>
    <mergeCell ref="L127:M127"/>
    <mergeCell ref="N127:Q127"/>
    <mergeCell ref="F123:I123"/>
    <mergeCell ref="L123:M123"/>
    <mergeCell ref="N123:Q123"/>
    <mergeCell ref="F124:I124"/>
    <mergeCell ref="L124:M124"/>
    <mergeCell ref="N124:Q124"/>
    <mergeCell ref="M114:P114"/>
    <mergeCell ref="M116:Q116"/>
    <mergeCell ref="M117:Q117"/>
    <mergeCell ref="F119:I119"/>
    <mergeCell ref="L119:M119"/>
    <mergeCell ref="N119:Q119"/>
    <mergeCell ref="N101:Q101"/>
    <mergeCell ref="L103:Q103"/>
    <mergeCell ref="C109:Q109"/>
    <mergeCell ref="F111:P111"/>
    <mergeCell ref="F112:P112"/>
    <mergeCell ref="D98:H98"/>
    <mergeCell ref="N98:Q98"/>
    <mergeCell ref="D99:H99"/>
    <mergeCell ref="N99:Q99"/>
    <mergeCell ref="D100:H100"/>
    <mergeCell ref="N100:Q100"/>
    <mergeCell ref="N93:Q93"/>
    <mergeCell ref="N95:Q95"/>
    <mergeCell ref="D96:H96"/>
    <mergeCell ref="N96:Q96"/>
    <mergeCell ref="D97:H97"/>
    <mergeCell ref="N97:Q97"/>
    <mergeCell ref="N88:Q88"/>
    <mergeCell ref="N89:Q89"/>
    <mergeCell ref="N90:Q90"/>
    <mergeCell ref="N91:Q91"/>
    <mergeCell ref="N92:Q92"/>
    <mergeCell ref="F79:P79"/>
    <mergeCell ref="M81:P81"/>
    <mergeCell ref="M83:Q83"/>
    <mergeCell ref="M84:Q84"/>
    <mergeCell ref="C86:G86"/>
    <mergeCell ref="N86:Q86"/>
    <mergeCell ref="H36:J36"/>
    <mergeCell ref="M36:P36"/>
    <mergeCell ref="L38:P38"/>
    <mergeCell ref="C76:Q76"/>
    <mergeCell ref="F78:P78"/>
    <mergeCell ref="H33:J33"/>
    <mergeCell ref="M33:P33"/>
    <mergeCell ref="H34:J34"/>
    <mergeCell ref="M34:P34"/>
    <mergeCell ref="H35:J35"/>
    <mergeCell ref="M35:P35"/>
    <mergeCell ref="M27:P27"/>
    <mergeCell ref="M28:P28"/>
    <mergeCell ref="M30:P30"/>
    <mergeCell ref="H32:J32"/>
    <mergeCell ref="M32:P32"/>
    <mergeCell ref="O17:P17"/>
    <mergeCell ref="O18:P18"/>
    <mergeCell ref="O20:P20"/>
    <mergeCell ref="O21:P21"/>
    <mergeCell ref="E24:L24"/>
    <mergeCell ref="O11:P11"/>
    <mergeCell ref="O12:P12"/>
    <mergeCell ref="O14:P14"/>
    <mergeCell ref="E15:L15"/>
    <mergeCell ref="O15:P15"/>
    <mergeCell ref="C2:Q2"/>
    <mergeCell ref="C4:Q4"/>
    <mergeCell ref="F6:P6"/>
    <mergeCell ref="F7:P7"/>
    <mergeCell ref="O9:P9"/>
  </mergeCells>
  <hyperlinks>
    <hyperlink ref="F1:G1" location="C2" display="1) Krycí list rozpočtu"/>
    <hyperlink ref="H1:K1" location="C86" display="2) Rekapitulace rozpočtu"/>
    <hyperlink ref="L1" location="C119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483"/>
  <sheetViews>
    <sheetView showGridLines="0" tabSelected="1" workbookViewId="0" topLeftCell="A1">
      <pane ySplit="1" topLeftCell="A426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8"/>
      <c r="B1" s="11"/>
      <c r="C1" s="11"/>
      <c r="D1" s="12" t="s">
        <v>1</v>
      </c>
      <c r="E1" s="11"/>
      <c r="F1" s="13" t="s">
        <v>120</v>
      </c>
      <c r="G1" s="13"/>
      <c r="H1" s="263" t="s">
        <v>121</v>
      </c>
      <c r="I1" s="263"/>
      <c r="J1" s="263"/>
      <c r="K1" s="263"/>
      <c r="L1" s="13" t="s">
        <v>122</v>
      </c>
      <c r="M1" s="11"/>
      <c r="N1" s="11"/>
      <c r="O1" s="12" t="s">
        <v>123</v>
      </c>
      <c r="P1" s="11"/>
      <c r="Q1" s="11"/>
      <c r="R1" s="11"/>
      <c r="S1" s="13" t="s">
        <v>124</v>
      </c>
      <c r="T1" s="13"/>
      <c r="U1" s="118"/>
      <c r="V1" s="118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5" customHeight="1">
      <c r="C2" s="177" t="s">
        <v>7</v>
      </c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S2" s="222" t="s">
        <v>8</v>
      </c>
      <c r="T2" s="223"/>
      <c r="U2" s="223"/>
      <c r="V2" s="223"/>
      <c r="W2" s="223"/>
      <c r="X2" s="223"/>
      <c r="Y2" s="223"/>
      <c r="Z2" s="223"/>
      <c r="AA2" s="223"/>
      <c r="AB2" s="223"/>
      <c r="AC2" s="223"/>
      <c r="AT2" s="18" t="s">
        <v>84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125</v>
      </c>
    </row>
    <row r="4" spans="2:46" ht="36.95" customHeight="1">
      <c r="B4" s="22"/>
      <c r="C4" s="179" t="s">
        <v>126</v>
      </c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23"/>
      <c r="T4" s="17" t="s">
        <v>13</v>
      </c>
      <c r="AT4" s="18" t="s">
        <v>6</v>
      </c>
    </row>
    <row r="5" spans="2:18" ht="6.95" customHeight="1">
      <c r="B5" s="22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3"/>
    </row>
    <row r="6" spans="2:18" ht="25.35" customHeight="1">
      <c r="B6" s="22"/>
      <c r="C6" s="25"/>
      <c r="D6" s="29" t="s">
        <v>19</v>
      </c>
      <c r="E6" s="25"/>
      <c r="F6" s="224" t="str">
        <f>'Rekapitulace stavby'!K6</f>
        <v>D 1.01_VV_PZS_r0</v>
      </c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5"/>
      <c r="R6" s="23"/>
    </row>
    <row r="7" spans="2:18" s="1" customFormat="1" ht="32.85" customHeight="1">
      <c r="B7" s="34"/>
      <c r="C7" s="35"/>
      <c r="D7" s="28" t="s">
        <v>127</v>
      </c>
      <c r="E7" s="35"/>
      <c r="F7" s="185" t="s">
        <v>128</v>
      </c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35"/>
      <c r="R7" s="36"/>
    </row>
    <row r="8" spans="2:18" s="1" customFormat="1" ht="14.45" customHeight="1">
      <c r="B8" s="34"/>
      <c r="C8" s="35"/>
      <c r="D8" s="29" t="s">
        <v>21</v>
      </c>
      <c r="E8" s="35"/>
      <c r="F8" s="27" t="s">
        <v>22</v>
      </c>
      <c r="G8" s="35"/>
      <c r="H8" s="35"/>
      <c r="I8" s="35"/>
      <c r="J8" s="35"/>
      <c r="K8" s="35"/>
      <c r="L8" s="35"/>
      <c r="M8" s="29" t="s">
        <v>23</v>
      </c>
      <c r="N8" s="35"/>
      <c r="O8" s="27" t="s">
        <v>22</v>
      </c>
      <c r="P8" s="35"/>
      <c r="Q8" s="35"/>
      <c r="R8" s="36"/>
    </row>
    <row r="9" spans="2:18" s="1" customFormat="1" ht="14.45" customHeight="1">
      <c r="B9" s="34"/>
      <c r="C9" s="35"/>
      <c r="D9" s="29" t="s">
        <v>24</v>
      </c>
      <c r="E9" s="35"/>
      <c r="F9" s="27" t="s">
        <v>25</v>
      </c>
      <c r="G9" s="35"/>
      <c r="H9" s="35"/>
      <c r="I9" s="35"/>
      <c r="J9" s="35"/>
      <c r="K9" s="35"/>
      <c r="L9" s="35"/>
      <c r="M9" s="29" t="s">
        <v>26</v>
      </c>
      <c r="N9" s="35"/>
      <c r="O9" s="227" t="str">
        <f>'Rekapitulace stavby'!AN8</f>
        <v>3.7.2018</v>
      </c>
      <c r="P9" s="228"/>
      <c r="Q9" s="35"/>
      <c r="R9" s="36"/>
    </row>
    <row r="10" spans="2:18" s="1" customFormat="1" ht="10.9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2:18" s="1" customFormat="1" ht="14.45" customHeight="1">
      <c r="B11" s="34"/>
      <c r="C11" s="35"/>
      <c r="D11" s="29" t="s">
        <v>28</v>
      </c>
      <c r="E11" s="35"/>
      <c r="F11" s="35"/>
      <c r="G11" s="35"/>
      <c r="H11" s="35"/>
      <c r="I11" s="35"/>
      <c r="J11" s="35"/>
      <c r="K11" s="35"/>
      <c r="L11" s="35"/>
      <c r="M11" s="29" t="s">
        <v>29</v>
      </c>
      <c r="N11" s="35"/>
      <c r="O11" s="183" t="str">
        <f>IF('Rekapitulace stavby'!AN10="","",'Rekapitulace stavby'!AN10)</f>
        <v/>
      </c>
      <c r="P11" s="183"/>
      <c r="Q11" s="35"/>
      <c r="R11" s="36"/>
    </row>
    <row r="12" spans="2:18" s="1" customFormat="1" ht="18" customHeight="1">
      <c r="B12" s="34"/>
      <c r="C12" s="35"/>
      <c r="D12" s="35"/>
      <c r="E12" s="27" t="str">
        <f>IF('Rekapitulace stavby'!E11="","",'Rekapitulace stavby'!E11)</f>
        <v xml:space="preserve"> </v>
      </c>
      <c r="F12" s="35"/>
      <c r="G12" s="35"/>
      <c r="H12" s="35"/>
      <c r="I12" s="35"/>
      <c r="J12" s="35"/>
      <c r="K12" s="35"/>
      <c r="L12" s="35"/>
      <c r="M12" s="29" t="s">
        <v>30</v>
      </c>
      <c r="N12" s="35"/>
      <c r="O12" s="183" t="str">
        <f>IF('Rekapitulace stavby'!AN11="","",'Rekapitulace stavby'!AN11)</f>
        <v/>
      </c>
      <c r="P12" s="183"/>
      <c r="Q12" s="35"/>
      <c r="R12" s="36"/>
    </row>
    <row r="13" spans="2:18" s="1" customFormat="1" ht="6.95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2:18" s="1" customFormat="1" ht="14.45" customHeight="1">
      <c r="B14" s="34"/>
      <c r="C14" s="35"/>
      <c r="D14" s="29" t="s">
        <v>31</v>
      </c>
      <c r="E14" s="35"/>
      <c r="F14" s="35"/>
      <c r="G14" s="35"/>
      <c r="H14" s="35"/>
      <c r="I14" s="35"/>
      <c r="J14" s="35"/>
      <c r="K14" s="35"/>
      <c r="L14" s="35"/>
      <c r="M14" s="29" t="s">
        <v>29</v>
      </c>
      <c r="N14" s="35"/>
      <c r="O14" s="229" t="str">
        <f>IF('Rekapitulace stavby'!AN13="","",'Rekapitulace stavby'!AN13)</f>
        <v>Vyplň údaj</v>
      </c>
      <c r="P14" s="183"/>
      <c r="Q14" s="35"/>
      <c r="R14" s="36"/>
    </row>
    <row r="15" spans="2:18" s="1" customFormat="1" ht="18" customHeight="1">
      <c r="B15" s="34"/>
      <c r="C15" s="35"/>
      <c r="D15" s="35"/>
      <c r="E15" s="229" t="str">
        <f>IF('Rekapitulace stavby'!E14="","",'Rekapitulace stavby'!E14)</f>
        <v>Vyplň údaj</v>
      </c>
      <c r="F15" s="230"/>
      <c r="G15" s="230"/>
      <c r="H15" s="230"/>
      <c r="I15" s="230"/>
      <c r="J15" s="230"/>
      <c r="K15" s="230"/>
      <c r="L15" s="230"/>
      <c r="M15" s="29" t="s">
        <v>30</v>
      </c>
      <c r="N15" s="35"/>
      <c r="O15" s="229" t="str">
        <f>IF('Rekapitulace stavby'!AN14="","",'Rekapitulace stavby'!AN14)</f>
        <v>Vyplň údaj</v>
      </c>
      <c r="P15" s="183"/>
      <c r="Q15" s="35"/>
      <c r="R15" s="36"/>
    </row>
    <row r="16" spans="2:18" s="1" customFormat="1" ht="6.95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5" customHeight="1">
      <c r="B17" s="34"/>
      <c r="C17" s="35"/>
      <c r="D17" s="29" t="s">
        <v>33</v>
      </c>
      <c r="E17" s="35"/>
      <c r="F17" s="35"/>
      <c r="G17" s="35"/>
      <c r="H17" s="35"/>
      <c r="I17" s="35"/>
      <c r="J17" s="35"/>
      <c r="K17" s="35"/>
      <c r="L17" s="35"/>
      <c r="M17" s="29" t="s">
        <v>29</v>
      </c>
      <c r="N17" s="35"/>
      <c r="O17" s="183" t="str">
        <f>IF('Rekapitulace stavby'!AN16="","",'Rekapitulace stavby'!AN16)</f>
        <v/>
      </c>
      <c r="P17" s="183"/>
      <c r="Q17" s="35"/>
      <c r="R17" s="36"/>
    </row>
    <row r="18" spans="2:18" s="1" customFormat="1" ht="18" customHeight="1">
      <c r="B18" s="34"/>
      <c r="C18" s="35"/>
      <c r="D18" s="35"/>
      <c r="E18" s="27" t="str">
        <f>IF('Rekapitulace stavby'!E17="","",'Rekapitulace stavby'!E17)</f>
        <v xml:space="preserve"> </v>
      </c>
      <c r="F18" s="35"/>
      <c r="G18" s="35"/>
      <c r="H18" s="35"/>
      <c r="I18" s="35"/>
      <c r="J18" s="35"/>
      <c r="K18" s="35"/>
      <c r="L18" s="35"/>
      <c r="M18" s="29" t="s">
        <v>30</v>
      </c>
      <c r="N18" s="35"/>
      <c r="O18" s="183" t="str">
        <f>IF('Rekapitulace stavby'!AN17="","",'Rekapitulace stavby'!AN17)</f>
        <v/>
      </c>
      <c r="P18" s="183"/>
      <c r="Q18" s="35"/>
      <c r="R18" s="36"/>
    </row>
    <row r="19" spans="2:18" s="1" customFormat="1" ht="6.9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5" customHeight="1">
      <c r="B20" s="34"/>
      <c r="C20" s="35"/>
      <c r="D20" s="29" t="s">
        <v>35</v>
      </c>
      <c r="E20" s="35"/>
      <c r="F20" s="35"/>
      <c r="G20" s="35"/>
      <c r="H20" s="35"/>
      <c r="I20" s="35"/>
      <c r="J20" s="35"/>
      <c r="K20" s="35"/>
      <c r="L20" s="35"/>
      <c r="M20" s="29" t="s">
        <v>29</v>
      </c>
      <c r="N20" s="35"/>
      <c r="O20" s="183" t="str">
        <f>IF('Rekapitulace stavby'!AN19="","",'Rekapitulace stavby'!AN19)</f>
        <v/>
      </c>
      <c r="P20" s="183"/>
      <c r="Q20" s="35"/>
      <c r="R20" s="36"/>
    </row>
    <row r="21" spans="2:18" s="1" customFormat="1" ht="18" customHeight="1">
      <c r="B21" s="34"/>
      <c r="C21" s="35"/>
      <c r="D21" s="35"/>
      <c r="E21" s="27" t="str">
        <f>IF('Rekapitulace stavby'!E20="","",'Rekapitulace stavby'!E20)</f>
        <v xml:space="preserve"> </v>
      </c>
      <c r="F21" s="35"/>
      <c r="G21" s="35"/>
      <c r="H21" s="35"/>
      <c r="I21" s="35"/>
      <c r="J21" s="35"/>
      <c r="K21" s="35"/>
      <c r="L21" s="35"/>
      <c r="M21" s="29" t="s">
        <v>30</v>
      </c>
      <c r="N21" s="35"/>
      <c r="O21" s="183" t="str">
        <f>IF('Rekapitulace stavby'!AN20="","",'Rekapitulace stavby'!AN20)</f>
        <v/>
      </c>
      <c r="P21" s="183"/>
      <c r="Q21" s="35"/>
      <c r="R21" s="36"/>
    </row>
    <row r="22" spans="2:18" s="1" customFormat="1" ht="6.9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5" customHeight="1">
      <c r="B23" s="34"/>
      <c r="C23" s="35"/>
      <c r="D23" s="29" t="s">
        <v>36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16.5" customHeight="1">
      <c r="B24" s="34"/>
      <c r="C24" s="35"/>
      <c r="D24" s="35"/>
      <c r="E24" s="188" t="s">
        <v>22</v>
      </c>
      <c r="F24" s="188"/>
      <c r="G24" s="188"/>
      <c r="H24" s="188"/>
      <c r="I24" s="188"/>
      <c r="J24" s="188"/>
      <c r="K24" s="188"/>
      <c r="L24" s="188"/>
      <c r="M24" s="35"/>
      <c r="N24" s="35"/>
      <c r="O24" s="35"/>
      <c r="P24" s="35"/>
      <c r="Q24" s="35"/>
      <c r="R24" s="36"/>
    </row>
    <row r="25" spans="2:18" s="1" customFormat="1" ht="6.9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5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5" customHeight="1">
      <c r="B27" s="34"/>
      <c r="C27" s="35"/>
      <c r="D27" s="119" t="s">
        <v>129</v>
      </c>
      <c r="E27" s="35"/>
      <c r="F27" s="35"/>
      <c r="G27" s="35"/>
      <c r="H27" s="35"/>
      <c r="I27" s="35"/>
      <c r="J27" s="35"/>
      <c r="K27" s="35"/>
      <c r="L27" s="35"/>
      <c r="M27" s="189">
        <f>N88</f>
        <v>0</v>
      </c>
      <c r="N27" s="189"/>
      <c r="O27" s="189"/>
      <c r="P27" s="189"/>
      <c r="Q27" s="35"/>
      <c r="R27" s="36"/>
    </row>
    <row r="28" spans="2:18" s="1" customFormat="1" ht="14.45" customHeight="1">
      <c r="B28" s="34"/>
      <c r="C28" s="35"/>
      <c r="D28" s="33" t="s">
        <v>114</v>
      </c>
      <c r="E28" s="35"/>
      <c r="F28" s="35"/>
      <c r="G28" s="35"/>
      <c r="H28" s="35"/>
      <c r="I28" s="35"/>
      <c r="J28" s="35"/>
      <c r="K28" s="35"/>
      <c r="L28" s="35"/>
      <c r="M28" s="189">
        <f>N118</f>
        <v>0</v>
      </c>
      <c r="N28" s="189"/>
      <c r="O28" s="189"/>
      <c r="P28" s="189"/>
      <c r="Q28" s="35"/>
      <c r="R28" s="36"/>
    </row>
    <row r="29" spans="2:18" s="1" customFormat="1" ht="6.95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35" customHeight="1">
      <c r="B30" s="34"/>
      <c r="C30" s="35"/>
      <c r="D30" s="120" t="s">
        <v>39</v>
      </c>
      <c r="E30" s="35"/>
      <c r="F30" s="35"/>
      <c r="G30" s="35"/>
      <c r="H30" s="35"/>
      <c r="I30" s="35"/>
      <c r="J30" s="35"/>
      <c r="K30" s="35"/>
      <c r="L30" s="35"/>
      <c r="M30" s="231">
        <f>ROUND(M27+M28,2)</f>
        <v>0</v>
      </c>
      <c r="N30" s="226"/>
      <c r="O30" s="226"/>
      <c r="P30" s="226"/>
      <c r="Q30" s="35"/>
      <c r="R30" s="36"/>
    </row>
    <row r="31" spans="2:18" s="1" customFormat="1" ht="6.95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5" customHeight="1">
      <c r="B32" s="34"/>
      <c r="C32" s="35"/>
      <c r="D32" s="41" t="s">
        <v>40</v>
      </c>
      <c r="E32" s="41" t="s">
        <v>41</v>
      </c>
      <c r="F32" s="42">
        <v>0.21</v>
      </c>
      <c r="G32" s="121" t="s">
        <v>42</v>
      </c>
      <c r="H32" s="232">
        <f>(SUM(BE118:BE125)+SUM(BE143:BE481))</f>
        <v>0</v>
      </c>
      <c r="I32" s="226"/>
      <c r="J32" s="226"/>
      <c r="K32" s="35"/>
      <c r="L32" s="35"/>
      <c r="M32" s="232">
        <f>ROUND((SUM(BE118:BE125)+SUM(BE143:BE481)),2)*F32</f>
        <v>0</v>
      </c>
      <c r="N32" s="226"/>
      <c r="O32" s="226"/>
      <c r="P32" s="226"/>
      <c r="Q32" s="35"/>
      <c r="R32" s="36"/>
    </row>
    <row r="33" spans="2:18" s="1" customFormat="1" ht="14.45" customHeight="1">
      <c r="B33" s="34"/>
      <c r="C33" s="35"/>
      <c r="D33" s="35"/>
      <c r="E33" s="41" t="s">
        <v>43</v>
      </c>
      <c r="F33" s="42">
        <v>0.15</v>
      </c>
      <c r="G33" s="121" t="s">
        <v>42</v>
      </c>
      <c r="H33" s="232">
        <f>(SUM(BF118:BF125)+SUM(BF143:BF481))</f>
        <v>0</v>
      </c>
      <c r="I33" s="226"/>
      <c r="J33" s="226"/>
      <c r="K33" s="35"/>
      <c r="L33" s="35"/>
      <c r="M33" s="232">
        <f>ROUND((SUM(BF118:BF125)+SUM(BF143:BF481)),2)*F33</f>
        <v>0</v>
      </c>
      <c r="N33" s="226"/>
      <c r="O33" s="226"/>
      <c r="P33" s="226"/>
      <c r="Q33" s="35"/>
      <c r="R33" s="36"/>
    </row>
    <row r="34" spans="2:18" s="1" customFormat="1" ht="14.45" customHeight="1" hidden="1">
      <c r="B34" s="34"/>
      <c r="C34" s="35"/>
      <c r="D34" s="35"/>
      <c r="E34" s="41" t="s">
        <v>44</v>
      </c>
      <c r="F34" s="42">
        <v>0.21</v>
      </c>
      <c r="G34" s="121" t="s">
        <v>42</v>
      </c>
      <c r="H34" s="232">
        <f>(SUM(BG118:BG125)+SUM(BG143:BG481))</f>
        <v>0</v>
      </c>
      <c r="I34" s="226"/>
      <c r="J34" s="226"/>
      <c r="K34" s="35"/>
      <c r="L34" s="35"/>
      <c r="M34" s="232">
        <v>0</v>
      </c>
      <c r="N34" s="226"/>
      <c r="O34" s="226"/>
      <c r="P34" s="226"/>
      <c r="Q34" s="35"/>
      <c r="R34" s="36"/>
    </row>
    <row r="35" spans="2:18" s="1" customFormat="1" ht="14.45" customHeight="1" hidden="1">
      <c r="B35" s="34"/>
      <c r="C35" s="35"/>
      <c r="D35" s="35"/>
      <c r="E35" s="41" t="s">
        <v>45</v>
      </c>
      <c r="F35" s="42">
        <v>0.15</v>
      </c>
      <c r="G35" s="121" t="s">
        <v>42</v>
      </c>
      <c r="H35" s="232">
        <f>(SUM(BH118:BH125)+SUM(BH143:BH481))</f>
        <v>0</v>
      </c>
      <c r="I35" s="226"/>
      <c r="J35" s="226"/>
      <c r="K35" s="35"/>
      <c r="L35" s="35"/>
      <c r="M35" s="232">
        <v>0</v>
      </c>
      <c r="N35" s="226"/>
      <c r="O35" s="226"/>
      <c r="P35" s="226"/>
      <c r="Q35" s="35"/>
      <c r="R35" s="36"/>
    </row>
    <row r="36" spans="2:18" s="1" customFormat="1" ht="14.45" customHeight="1" hidden="1">
      <c r="B36" s="34"/>
      <c r="C36" s="35"/>
      <c r="D36" s="35"/>
      <c r="E36" s="41" t="s">
        <v>46</v>
      </c>
      <c r="F36" s="42">
        <v>0</v>
      </c>
      <c r="G36" s="121" t="s">
        <v>42</v>
      </c>
      <c r="H36" s="232">
        <f>(SUM(BI118:BI125)+SUM(BI143:BI481))</f>
        <v>0</v>
      </c>
      <c r="I36" s="226"/>
      <c r="J36" s="226"/>
      <c r="K36" s="35"/>
      <c r="L36" s="35"/>
      <c r="M36" s="232">
        <v>0</v>
      </c>
      <c r="N36" s="226"/>
      <c r="O36" s="226"/>
      <c r="P36" s="226"/>
      <c r="Q36" s="35"/>
      <c r="R36" s="36"/>
    </row>
    <row r="37" spans="2:18" s="1" customFormat="1" ht="6.9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35" customHeight="1">
      <c r="B38" s="34"/>
      <c r="C38" s="117"/>
      <c r="D38" s="122" t="s">
        <v>47</v>
      </c>
      <c r="E38" s="78"/>
      <c r="F38" s="78"/>
      <c r="G38" s="123" t="s">
        <v>48</v>
      </c>
      <c r="H38" s="124" t="s">
        <v>49</v>
      </c>
      <c r="I38" s="78"/>
      <c r="J38" s="78"/>
      <c r="K38" s="78"/>
      <c r="L38" s="233">
        <f>SUM(M30:M36)</f>
        <v>0</v>
      </c>
      <c r="M38" s="233"/>
      <c r="N38" s="233"/>
      <c r="O38" s="233"/>
      <c r="P38" s="234"/>
      <c r="Q38" s="117"/>
      <c r="R38" s="36"/>
    </row>
    <row r="39" spans="2:18" s="1" customFormat="1" ht="14.4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 ht="13.5">
      <c r="B41" s="22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3"/>
    </row>
    <row r="42" spans="2:18" ht="13.5">
      <c r="B42" s="2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3"/>
    </row>
    <row r="43" spans="2:18" ht="13.5"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3"/>
    </row>
    <row r="44" spans="2:18" ht="13.5"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3"/>
    </row>
    <row r="45" spans="2:18" ht="13.5">
      <c r="B45" s="2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3"/>
    </row>
    <row r="46" spans="2:18" ht="13.5">
      <c r="B46" s="2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3"/>
    </row>
    <row r="47" spans="2:18" ht="13.5">
      <c r="B47" s="2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3"/>
    </row>
    <row r="48" spans="2:18" ht="13.5">
      <c r="B48" s="2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3"/>
    </row>
    <row r="49" spans="2:18" ht="13.5">
      <c r="B49" s="22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3"/>
    </row>
    <row r="50" spans="2:18" s="1" customFormat="1" ht="13.5">
      <c r="B50" s="34"/>
      <c r="C50" s="35"/>
      <c r="D50" s="49" t="s">
        <v>50</v>
      </c>
      <c r="E50" s="50"/>
      <c r="F50" s="50"/>
      <c r="G50" s="50"/>
      <c r="H50" s="51"/>
      <c r="I50" s="35"/>
      <c r="J50" s="49" t="s">
        <v>51</v>
      </c>
      <c r="K50" s="50"/>
      <c r="L50" s="50"/>
      <c r="M50" s="50"/>
      <c r="N50" s="50"/>
      <c r="O50" s="50"/>
      <c r="P50" s="51"/>
      <c r="Q50" s="35"/>
      <c r="R50" s="36"/>
    </row>
    <row r="51" spans="2:18" ht="13.5">
      <c r="B51" s="22"/>
      <c r="C51" s="25"/>
      <c r="D51" s="52"/>
      <c r="E51" s="25"/>
      <c r="F51" s="25"/>
      <c r="G51" s="25"/>
      <c r="H51" s="53"/>
      <c r="I51" s="25"/>
      <c r="J51" s="52"/>
      <c r="K51" s="25"/>
      <c r="L51" s="25"/>
      <c r="M51" s="25"/>
      <c r="N51" s="25"/>
      <c r="O51" s="25"/>
      <c r="P51" s="53"/>
      <c r="Q51" s="25"/>
      <c r="R51" s="23"/>
    </row>
    <row r="52" spans="2:18" ht="13.5">
      <c r="B52" s="22"/>
      <c r="C52" s="25"/>
      <c r="D52" s="52"/>
      <c r="E52" s="25"/>
      <c r="F52" s="25"/>
      <c r="G52" s="25"/>
      <c r="H52" s="53"/>
      <c r="I52" s="25"/>
      <c r="J52" s="52"/>
      <c r="K52" s="25"/>
      <c r="L52" s="25"/>
      <c r="M52" s="25"/>
      <c r="N52" s="25"/>
      <c r="O52" s="25"/>
      <c r="P52" s="53"/>
      <c r="Q52" s="25"/>
      <c r="R52" s="23"/>
    </row>
    <row r="53" spans="2:18" ht="13.5">
      <c r="B53" s="22"/>
      <c r="C53" s="25"/>
      <c r="D53" s="52"/>
      <c r="E53" s="25"/>
      <c r="F53" s="25"/>
      <c r="G53" s="25"/>
      <c r="H53" s="53"/>
      <c r="I53" s="25"/>
      <c r="J53" s="52"/>
      <c r="K53" s="25"/>
      <c r="L53" s="25"/>
      <c r="M53" s="25"/>
      <c r="N53" s="25"/>
      <c r="O53" s="25"/>
      <c r="P53" s="53"/>
      <c r="Q53" s="25"/>
      <c r="R53" s="23"/>
    </row>
    <row r="54" spans="2:18" ht="13.5">
      <c r="B54" s="22"/>
      <c r="C54" s="25"/>
      <c r="D54" s="52"/>
      <c r="E54" s="25"/>
      <c r="F54" s="25"/>
      <c r="G54" s="25"/>
      <c r="H54" s="53"/>
      <c r="I54" s="25"/>
      <c r="J54" s="52"/>
      <c r="K54" s="25"/>
      <c r="L54" s="25"/>
      <c r="M54" s="25"/>
      <c r="N54" s="25"/>
      <c r="O54" s="25"/>
      <c r="P54" s="53"/>
      <c r="Q54" s="25"/>
      <c r="R54" s="23"/>
    </row>
    <row r="55" spans="2:18" ht="13.5">
      <c r="B55" s="22"/>
      <c r="C55" s="25"/>
      <c r="D55" s="52"/>
      <c r="E55" s="25"/>
      <c r="F55" s="25"/>
      <c r="G55" s="25"/>
      <c r="H55" s="53"/>
      <c r="I55" s="25"/>
      <c r="J55" s="52"/>
      <c r="K55" s="25"/>
      <c r="L55" s="25"/>
      <c r="M55" s="25"/>
      <c r="N55" s="25"/>
      <c r="O55" s="25"/>
      <c r="P55" s="53"/>
      <c r="Q55" s="25"/>
      <c r="R55" s="23"/>
    </row>
    <row r="56" spans="2:18" ht="13.5">
      <c r="B56" s="22"/>
      <c r="C56" s="25"/>
      <c r="D56" s="52"/>
      <c r="E56" s="25"/>
      <c r="F56" s="25"/>
      <c r="G56" s="25"/>
      <c r="H56" s="53"/>
      <c r="I56" s="25"/>
      <c r="J56" s="52"/>
      <c r="K56" s="25"/>
      <c r="L56" s="25"/>
      <c r="M56" s="25"/>
      <c r="N56" s="25"/>
      <c r="O56" s="25"/>
      <c r="P56" s="53"/>
      <c r="Q56" s="25"/>
      <c r="R56" s="23"/>
    </row>
    <row r="57" spans="2:18" ht="13.5">
      <c r="B57" s="22"/>
      <c r="C57" s="25"/>
      <c r="D57" s="52"/>
      <c r="E57" s="25"/>
      <c r="F57" s="25"/>
      <c r="G57" s="25"/>
      <c r="H57" s="53"/>
      <c r="I57" s="25"/>
      <c r="J57" s="52"/>
      <c r="K57" s="25"/>
      <c r="L57" s="25"/>
      <c r="M57" s="25"/>
      <c r="N57" s="25"/>
      <c r="O57" s="25"/>
      <c r="P57" s="53"/>
      <c r="Q57" s="25"/>
      <c r="R57" s="23"/>
    </row>
    <row r="58" spans="2:18" ht="13.5">
      <c r="B58" s="22"/>
      <c r="C58" s="25"/>
      <c r="D58" s="52"/>
      <c r="E58" s="25"/>
      <c r="F58" s="25"/>
      <c r="G58" s="25"/>
      <c r="H58" s="53"/>
      <c r="I58" s="25"/>
      <c r="J58" s="52"/>
      <c r="K58" s="25"/>
      <c r="L58" s="25"/>
      <c r="M58" s="25"/>
      <c r="N58" s="25"/>
      <c r="O58" s="25"/>
      <c r="P58" s="53"/>
      <c r="Q58" s="25"/>
      <c r="R58" s="23"/>
    </row>
    <row r="59" spans="2:18" s="1" customFormat="1" ht="13.5">
      <c r="B59" s="34"/>
      <c r="C59" s="35"/>
      <c r="D59" s="54" t="s">
        <v>52</v>
      </c>
      <c r="E59" s="55"/>
      <c r="F59" s="55"/>
      <c r="G59" s="56" t="s">
        <v>53</v>
      </c>
      <c r="H59" s="57"/>
      <c r="I59" s="35"/>
      <c r="J59" s="54" t="s">
        <v>52</v>
      </c>
      <c r="K59" s="55"/>
      <c r="L59" s="55"/>
      <c r="M59" s="55"/>
      <c r="N59" s="56" t="s">
        <v>53</v>
      </c>
      <c r="O59" s="55"/>
      <c r="P59" s="57"/>
      <c r="Q59" s="35"/>
      <c r="R59" s="36"/>
    </row>
    <row r="60" spans="2:18" ht="13.5">
      <c r="B60" s="22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3"/>
    </row>
    <row r="61" spans="2:18" s="1" customFormat="1" ht="13.5">
      <c r="B61" s="34"/>
      <c r="C61" s="35"/>
      <c r="D61" s="49" t="s">
        <v>54</v>
      </c>
      <c r="E61" s="50"/>
      <c r="F61" s="50"/>
      <c r="G61" s="50"/>
      <c r="H61" s="51"/>
      <c r="I61" s="35"/>
      <c r="J61" s="49" t="s">
        <v>55</v>
      </c>
      <c r="K61" s="50"/>
      <c r="L61" s="50"/>
      <c r="M61" s="50"/>
      <c r="N61" s="50"/>
      <c r="O61" s="50"/>
      <c r="P61" s="51"/>
      <c r="Q61" s="35"/>
      <c r="R61" s="36"/>
    </row>
    <row r="62" spans="2:18" ht="13.5">
      <c r="B62" s="22"/>
      <c r="C62" s="25"/>
      <c r="D62" s="52"/>
      <c r="E62" s="25"/>
      <c r="F62" s="25"/>
      <c r="G62" s="25"/>
      <c r="H62" s="53"/>
      <c r="I62" s="25"/>
      <c r="J62" s="52"/>
      <c r="K62" s="25"/>
      <c r="L62" s="25"/>
      <c r="M62" s="25"/>
      <c r="N62" s="25"/>
      <c r="O62" s="25"/>
      <c r="P62" s="53"/>
      <c r="Q62" s="25"/>
      <c r="R62" s="23"/>
    </row>
    <row r="63" spans="2:18" ht="13.5">
      <c r="B63" s="22"/>
      <c r="C63" s="25"/>
      <c r="D63" s="52"/>
      <c r="E63" s="25"/>
      <c r="F63" s="25"/>
      <c r="G63" s="25"/>
      <c r="H63" s="53"/>
      <c r="I63" s="25"/>
      <c r="J63" s="52"/>
      <c r="K63" s="25"/>
      <c r="L63" s="25"/>
      <c r="M63" s="25"/>
      <c r="N63" s="25"/>
      <c r="O63" s="25"/>
      <c r="P63" s="53"/>
      <c r="Q63" s="25"/>
      <c r="R63" s="23"/>
    </row>
    <row r="64" spans="2:18" ht="13.5">
      <c r="B64" s="22"/>
      <c r="C64" s="25"/>
      <c r="D64" s="52"/>
      <c r="E64" s="25"/>
      <c r="F64" s="25"/>
      <c r="G64" s="25"/>
      <c r="H64" s="53"/>
      <c r="I64" s="25"/>
      <c r="J64" s="52"/>
      <c r="K64" s="25"/>
      <c r="L64" s="25"/>
      <c r="M64" s="25"/>
      <c r="N64" s="25"/>
      <c r="O64" s="25"/>
      <c r="P64" s="53"/>
      <c r="Q64" s="25"/>
      <c r="R64" s="23"/>
    </row>
    <row r="65" spans="2:18" ht="13.5">
      <c r="B65" s="22"/>
      <c r="C65" s="25"/>
      <c r="D65" s="52"/>
      <c r="E65" s="25"/>
      <c r="F65" s="25"/>
      <c r="G65" s="25"/>
      <c r="H65" s="53"/>
      <c r="I65" s="25"/>
      <c r="J65" s="52"/>
      <c r="K65" s="25"/>
      <c r="L65" s="25"/>
      <c r="M65" s="25"/>
      <c r="N65" s="25"/>
      <c r="O65" s="25"/>
      <c r="P65" s="53"/>
      <c r="Q65" s="25"/>
      <c r="R65" s="23"/>
    </row>
    <row r="66" spans="2:18" ht="13.5">
      <c r="B66" s="22"/>
      <c r="C66" s="25"/>
      <c r="D66" s="52"/>
      <c r="E66" s="25"/>
      <c r="F66" s="25"/>
      <c r="G66" s="25"/>
      <c r="H66" s="53"/>
      <c r="I66" s="25"/>
      <c r="J66" s="52"/>
      <c r="K66" s="25"/>
      <c r="L66" s="25"/>
      <c r="M66" s="25"/>
      <c r="N66" s="25"/>
      <c r="O66" s="25"/>
      <c r="P66" s="53"/>
      <c r="Q66" s="25"/>
      <c r="R66" s="23"/>
    </row>
    <row r="67" spans="2:18" ht="13.5">
      <c r="B67" s="22"/>
      <c r="C67" s="25"/>
      <c r="D67" s="52"/>
      <c r="E67" s="25"/>
      <c r="F67" s="25"/>
      <c r="G67" s="25"/>
      <c r="H67" s="53"/>
      <c r="I67" s="25"/>
      <c r="J67" s="52"/>
      <c r="K67" s="25"/>
      <c r="L67" s="25"/>
      <c r="M67" s="25"/>
      <c r="N67" s="25"/>
      <c r="O67" s="25"/>
      <c r="P67" s="53"/>
      <c r="Q67" s="25"/>
      <c r="R67" s="23"/>
    </row>
    <row r="68" spans="2:18" ht="13.5">
      <c r="B68" s="22"/>
      <c r="C68" s="25"/>
      <c r="D68" s="52"/>
      <c r="E68" s="25"/>
      <c r="F68" s="25"/>
      <c r="G68" s="25"/>
      <c r="H68" s="53"/>
      <c r="I68" s="25"/>
      <c r="J68" s="52"/>
      <c r="K68" s="25"/>
      <c r="L68" s="25"/>
      <c r="M68" s="25"/>
      <c r="N68" s="25"/>
      <c r="O68" s="25"/>
      <c r="P68" s="53"/>
      <c r="Q68" s="25"/>
      <c r="R68" s="23"/>
    </row>
    <row r="69" spans="2:18" ht="13.5">
      <c r="B69" s="22"/>
      <c r="C69" s="25"/>
      <c r="D69" s="52"/>
      <c r="E69" s="25"/>
      <c r="F69" s="25"/>
      <c r="G69" s="25"/>
      <c r="H69" s="53"/>
      <c r="I69" s="25"/>
      <c r="J69" s="52"/>
      <c r="K69" s="25"/>
      <c r="L69" s="25"/>
      <c r="M69" s="25"/>
      <c r="N69" s="25"/>
      <c r="O69" s="25"/>
      <c r="P69" s="53"/>
      <c r="Q69" s="25"/>
      <c r="R69" s="23"/>
    </row>
    <row r="70" spans="2:18" s="1" customFormat="1" ht="13.5">
      <c r="B70" s="34"/>
      <c r="C70" s="35"/>
      <c r="D70" s="54" t="s">
        <v>52</v>
      </c>
      <c r="E70" s="55"/>
      <c r="F70" s="55"/>
      <c r="G70" s="56" t="s">
        <v>53</v>
      </c>
      <c r="H70" s="57"/>
      <c r="I70" s="35"/>
      <c r="J70" s="54" t="s">
        <v>52</v>
      </c>
      <c r="K70" s="55"/>
      <c r="L70" s="55"/>
      <c r="M70" s="55"/>
      <c r="N70" s="56" t="s">
        <v>53</v>
      </c>
      <c r="O70" s="55"/>
      <c r="P70" s="57"/>
      <c r="Q70" s="35"/>
      <c r="R70" s="36"/>
    </row>
    <row r="71" spans="2:18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5" customHeight="1">
      <c r="B75" s="125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7"/>
    </row>
    <row r="76" spans="2:21" s="1" customFormat="1" ht="36.95" customHeight="1">
      <c r="B76" s="34"/>
      <c r="C76" s="179" t="s">
        <v>130</v>
      </c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36"/>
      <c r="T76" s="128"/>
      <c r="U76" s="128"/>
    </row>
    <row r="77" spans="2:21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  <c r="T77" s="128"/>
      <c r="U77" s="128"/>
    </row>
    <row r="78" spans="2:21" s="1" customFormat="1" ht="30" customHeight="1">
      <c r="B78" s="34"/>
      <c r="C78" s="29" t="s">
        <v>19</v>
      </c>
      <c r="D78" s="35"/>
      <c r="E78" s="35"/>
      <c r="F78" s="224" t="str">
        <f>F6</f>
        <v>D 1.01_VV_PZS_r0</v>
      </c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35"/>
      <c r="R78" s="36"/>
      <c r="T78" s="128"/>
      <c r="U78" s="128"/>
    </row>
    <row r="79" spans="2:21" s="1" customFormat="1" ht="36.95" customHeight="1">
      <c r="B79" s="34"/>
      <c r="C79" s="68" t="s">
        <v>127</v>
      </c>
      <c r="D79" s="35"/>
      <c r="E79" s="35"/>
      <c r="F79" s="199" t="str">
        <f>F7</f>
        <v>D 1.1.01.1,3 - ARCHI - D 1.1.01.1,3 - ARCHITEKTO...</v>
      </c>
      <c r="G79" s="226"/>
      <c r="H79" s="226"/>
      <c r="I79" s="226"/>
      <c r="J79" s="226"/>
      <c r="K79" s="226"/>
      <c r="L79" s="226"/>
      <c r="M79" s="226"/>
      <c r="N79" s="226"/>
      <c r="O79" s="226"/>
      <c r="P79" s="226"/>
      <c r="Q79" s="35"/>
      <c r="R79" s="36"/>
      <c r="T79" s="128"/>
      <c r="U79" s="128"/>
    </row>
    <row r="80" spans="2:21" s="1" customFormat="1" ht="6.95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  <c r="T80" s="128"/>
      <c r="U80" s="128"/>
    </row>
    <row r="81" spans="2:21" s="1" customFormat="1" ht="18" customHeight="1">
      <c r="B81" s="34"/>
      <c r="C81" s="29" t="s">
        <v>24</v>
      </c>
      <c r="D81" s="35"/>
      <c r="E81" s="35"/>
      <c r="F81" s="27" t="str">
        <f>F9</f>
        <v xml:space="preserve"> </v>
      </c>
      <c r="G81" s="35"/>
      <c r="H81" s="35"/>
      <c r="I81" s="35"/>
      <c r="J81" s="35"/>
      <c r="K81" s="29" t="s">
        <v>26</v>
      </c>
      <c r="L81" s="35"/>
      <c r="M81" s="228" t="str">
        <f>IF(O9="","",O9)</f>
        <v>3.7.2018</v>
      </c>
      <c r="N81" s="228"/>
      <c r="O81" s="228"/>
      <c r="P81" s="228"/>
      <c r="Q81" s="35"/>
      <c r="R81" s="36"/>
      <c r="T81" s="128"/>
      <c r="U81" s="128"/>
    </row>
    <row r="82" spans="2:21" s="1" customFormat="1" ht="6.95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  <c r="T82" s="128"/>
      <c r="U82" s="128"/>
    </row>
    <row r="83" spans="2:21" s="1" customFormat="1" ht="13.5">
      <c r="B83" s="34"/>
      <c r="C83" s="29" t="s">
        <v>28</v>
      </c>
      <c r="D83" s="35"/>
      <c r="E83" s="35"/>
      <c r="F83" s="27" t="str">
        <f>E12</f>
        <v xml:space="preserve"> </v>
      </c>
      <c r="G83" s="35"/>
      <c r="H83" s="35"/>
      <c r="I83" s="35"/>
      <c r="J83" s="35"/>
      <c r="K83" s="29" t="s">
        <v>33</v>
      </c>
      <c r="L83" s="35"/>
      <c r="M83" s="183" t="str">
        <f>E18</f>
        <v xml:space="preserve"> </v>
      </c>
      <c r="N83" s="183"/>
      <c r="O83" s="183"/>
      <c r="P83" s="183"/>
      <c r="Q83" s="183"/>
      <c r="R83" s="36"/>
      <c r="T83" s="128"/>
      <c r="U83" s="128"/>
    </row>
    <row r="84" spans="2:21" s="1" customFormat="1" ht="14.45" customHeight="1">
      <c r="B84" s="34"/>
      <c r="C84" s="29" t="s">
        <v>31</v>
      </c>
      <c r="D84" s="35"/>
      <c r="E84" s="35"/>
      <c r="F84" s="27" t="str">
        <f>IF(E15="","",E15)</f>
        <v>Vyplň údaj</v>
      </c>
      <c r="G84" s="35"/>
      <c r="H84" s="35"/>
      <c r="I84" s="35"/>
      <c r="J84" s="35"/>
      <c r="K84" s="29" t="s">
        <v>35</v>
      </c>
      <c r="L84" s="35"/>
      <c r="M84" s="183" t="str">
        <f>E21</f>
        <v xml:space="preserve"> </v>
      </c>
      <c r="N84" s="183"/>
      <c r="O84" s="183"/>
      <c r="P84" s="183"/>
      <c r="Q84" s="183"/>
      <c r="R84" s="36"/>
      <c r="T84" s="128"/>
      <c r="U84" s="128"/>
    </row>
    <row r="85" spans="2:21" s="1" customFormat="1" ht="10.3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  <c r="T85" s="128"/>
      <c r="U85" s="128"/>
    </row>
    <row r="86" spans="2:21" s="1" customFormat="1" ht="29.25" customHeight="1">
      <c r="B86" s="34"/>
      <c r="C86" s="235" t="s">
        <v>131</v>
      </c>
      <c r="D86" s="236"/>
      <c r="E86" s="236"/>
      <c r="F86" s="236"/>
      <c r="G86" s="236"/>
      <c r="H86" s="117"/>
      <c r="I86" s="117"/>
      <c r="J86" s="117"/>
      <c r="K86" s="117"/>
      <c r="L86" s="117"/>
      <c r="M86" s="117"/>
      <c r="N86" s="235" t="s">
        <v>132</v>
      </c>
      <c r="O86" s="236"/>
      <c r="P86" s="236"/>
      <c r="Q86" s="236"/>
      <c r="R86" s="36"/>
      <c r="T86" s="128"/>
      <c r="U86" s="128"/>
    </row>
    <row r="87" spans="2:21" s="1" customFormat="1" ht="10.3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  <c r="T87" s="128"/>
      <c r="U87" s="128"/>
    </row>
    <row r="88" spans="2:47" s="1" customFormat="1" ht="29.25" customHeight="1">
      <c r="B88" s="34"/>
      <c r="C88" s="129" t="s">
        <v>133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220">
        <f>N143</f>
        <v>0</v>
      </c>
      <c r="O88" s="237"/>
      <c r="P88" s="237"/>
      <c r="Q88" s="237"/>
      <c r="R88" s="36"/>
      <c r="T88" s="128"/>
      <c r="U88" s="128"/>
      <c r="AU88" s="18" t="s">
        <v>134</v>
      </c>
    </row>
    <row r="89" spans="2:21" s="6" customFormat="1" ht="24.95" customHeight="1">
      <c r="B89" s="130"/>
      <c r="C89" s="131"/>
      <c r="D89" s="132" t="s">
        <v>135</v>
      </c>
      <c r="E89" s="131"/>
      <c r="F89" s="131"/>
      <c r="G89" s="131"/>
      <c r="H89" s="131"/>
      <c r="I89" s="131"/>
      <c r="J89" s="131"/>
      <c r="K89" s="131"/>
      <c r="L89" s="131"/>
      <c r="M89" s="131"/>
      <c r="N89" s="238">
        <f>N144</f>
        <v>0</v>
      </c>
      <c r="O89" s="239"/>
      <c r="P89" s="239"/>
      <c r="Q89" s="239"/>
      <c r="R89" s="133"/>
      <c r="T89" s="134"/>
      <c r="U89" s="134"/>
    </row>
    <row r="90" spans="2:21" s="7" customFormat="1" ht="19.9" customHeight="1">
      <c r="B90" s="135"/>
      <c r="C90" s="136"/>
      <c r="D90" s="105" t="s">
        <v>136</v>
      </c>
      <c r="E90" s="136"/>
      <c r="F90" s="136"/>
      <c r="G90" s="136"/>
      <c r="H90" s="136"/>
      <c r="I90" s="136"/>
      <c r="J90" s="136"/>
      <c r="K90" s="136"/>
      <c r="L90" s="136"/>
      <c r="M90" s="136"/>
      <c r="N90" s="216">
        <f>N145</f>
        <v>0</v>
      </c>
      <c r="O90" s="240"/>
      <c r="P90" s="240"/>
      <c r="Q90" s="240"/>
      <c r="R90" s="137"/>
      <c r="T90" s="138"/>
      <c r="U90" s="138"/>
    </row>
    <row r="91" spans="2:21" s="7" customFormat="1" ht="19.9" customHeight="1">
      <c r="B91" s="135"/>
      <c r="C91" s="136"/>
      <c r="D91" s="105" t="s">
        <v>137</v>
      </c>
      <c r="E91" s="136"/>
      <c r="F91" s="136"/>
      <c r="G91" s="136"/>
      <c r="H91" s="136"/>
      <c r="I91" s="136"/>
      <c r="J91" s="136"/>
      <c r="K91" s="136"/>
      <c r="L91" s="136"/>
      <c r="M91" s="136"/>
      <c r="N91" s="216">
        <f>N168</f>
        <v>0</v>
      </c>
      <c r="O91" s="240"/>
      <c r="P91" s="240"/>
      <c r="Q91" s="240"/>
      <c r="R91" s="137"/>
      <c r="T91" s="138"/>
      <c r="U91" s="138"/>
    </row>
    <row r="92" spans="2:21" s="7" customFormat="1" ht="19.9" customHeight="1">
      <c r="B92" s="135"/>
      <c r="C92" s="136"/>
      <c r="D92" s="105" t="s">
        <v>138</v>
      </c>
      <c r="E92" s="136"/>
      <c r="F92" s="136"/>
      <c r="G92" s="136"/>
      <c r="H92" s="136"/>
      <c r="I92" s="136"/>
      <c r="J92" s="136"/>
      <c r="K92" s="136"/>
      <c r="L92" s="136"/>
      <c r="M92" s="136"/>
      <c r="N92" s="216">
        <f>N182</f>
        <v>0</v>
      </c>
      <c r="O92" s="240"/>
      <c r="P92" s="240"/>
      <c r="Q92" s="240"/>
      <c r="R92" s="137"/>
      <c r="T92" s="138"/>
      <c r="U92" s="138"/>
    </row>
    <row r="93" spans="2:21" s="7" customFormat="1" ht="19.9" customHeight="1">
      <c r="B93" s="135"/>
      <c r="C93" s="136"/>
      <c r="D93" s="105" t="s">
        <v>139</v>
      </c>
      <c r="E93" s="136"/>
      <c r="F93" s="136"/>
      <c r="G93" s="136"/>
      <c r="H93" s="136"/>
      <c r="I93" s="136"/>
      <c r="J93" s="136"/>
      <c r="K93" s="136"/>
      <c r="L93" s="136"/>
      <c r="M93" s="136"/>
      <c r="N93" s="216">
        <f>N189</f>
        <v>0</v>
      </c>
      <c r="O93" s="240"/>
      <c r="P93" s="240"/>
      <c r="Q93" s="240"/>
      <c r="R93" s="137"/>
      <c r="T93" s="138"/>
      <c r="U93" s="138"/>
    </row>
    <row r="94" spans="2:21" s="7" customFormat="1" ht="19.9" customHeight="1">
      <c r="B94" s="135"/>
      <c r="C94" s="136"/>
      <c r="D94" s="105" t="s">
        <v>140</v>
      </c>
      <c r="E94" s="136"/>
      <c r="F94" s="136"/>
      <c r="G94" s="136"/>
      <c r="H94" s="136"/>
      <c r="I94" s="136"/>
      <c r="J94" s="136"/>
      <c r="K94" s="136"/>
      <c r="L94" s="136"/>
      <c r="M94" s="136"/>
      <c r="N94" s="216">
        <f>N206</f>
        <v>0</v>
      </c>
      <c r="O94" s="240"/>
      <c r="P94" s="240"/>
      <c r="Q94" s="240"/>
      <c r="R94" s="137"/>
      <c r="T94" s="138"/>
      <c r="U94" s="138"/>
    </row>
    <row r="95" spans="2:21" s="7" customFormat="1" ht="19.9" customHeight="1">
      <c r="B95" s="135"/>
      <c r="C95" s="136"/>
      <c r="D95" s="105" t="s">
        <v>141</v>
      </c>
      <c r="E95" s="136"/>
      <c r="F95" s="136"/>
      <c r="G95" s="136"/>
      <c r="H95" s="136"/>
      <c r="I95" s="136"/>
      <c r="J95" s="136"/>
      <c r="K95" s="136"/>
      <c r="L95" s="136"/>
      <c r="M95" s="136"/>
      <c r="N95" s="216">
        <f>N214</f>
        <v>0</v>
      </c>
      <c r="O95" s="240"/>
      <c r="P95" s="240"/>
      <c r="Q95" s="240"/>
      <c r="R95" s="137"/>
      <c r="T95" s="138"/>
      <c r="U95" s="138"/>
    </row>
    <row r="96" spans="2:21" s="7" customFormat="1" ht="19.9" customHeight="1">
      <c r="B96" s="135"/>
      <c r="C96" s="136"/>
      <c r="D96" s="105" t="s">
        <v>142</v>
      </c>
      <c r="E96" s="136"/>
      <c r="F96" s="136"/>
      <c r="G96" s="136"/>
      <c r="H96" s="136"/>
      <c r="I96" s="136"/>
      <c r="J96" s="136"/>
      <c r="K96" s="136"/>
      <c r="L96" s="136"/>
      <c r="M96" s="136"/>
      <c r="N96" s="216">
        <f>N222</f>
        <v>0</v>
      </c>
      <c r="O96" s="240"/>
      <c r="P96" s="240"/>
      <c r="Q96" s="240"/>
      <c r="R96" s="137"/>
      <c r="T96" s="138"/>
      <c r="U96" s="138"/>
    </row>
    <row r="97" spans="2:21" s="7" customFormat="1" ht="19.9" customHeight="1">
      <c r="B97" s="135"/>
      <c r="C97" s="136"/>
      <c r="D97" s="105" t="s">
        <v>143</v>
      </c>
      <c r="E97" s="136"/>
      <c r="F97" s="136"/>
      <c r="G97" s="136"/>
      <c r="H97" s="136"/>
      <c r="I97" s="136"/>
      <c r="J97" s="136"/>
      <c r="K97" s="136"/>
      <c r="L97" s="136"/>
      <c r="M97" s="136"/>
      <c r="N97" s="216">
        <f>N228</f>
        <v>0</v>
      </c>
      <c r="O97" s="240"/>
      <c r="P97" s="240"/>
      <c r="Q97" s="240"/>
      <c r="R97" s="137"/>
      <c r="T97" s="138"/>
      <c r="U97" s="138"/>
    </row>
    <row r="98" spans="2:21" s="7" customFormat="1" ht="19.9" customHeight="1">
      <c r="B98" s="135"/>
      <c r="C98" s="136"/>
      <c r="D98" s="105" t="s">
        <v>144</v>
      </c>
      <c r="E98" s="136"/>
      <c r="F98" s="136"/>
      <c r="G98" s="136"/>
      <c r="H98" s="136"/>
      <c r="I98" s="136"/>
      <c r="J98" s="136"/>
      <c r="K98" s="136"/>
      <c r="L98" s="136"/>
      <c r="M98" s="136"/>
      <c r="N98" s="216">
        <f>N239</f>
        <v>0</v>
      </c>
      <c r="O98" s="240"/>
      <c r="P98" s="240"/>
      <c r="Q98" s="240"/>
      <c r="R98" s="137"/>
      <c r="T98" s="138"/>
      <c r="U98" s="138"/>
    </row>
    <row r="99" spans="2:21" s="7" customFormat="1" ht="19.9" customHeight="1">
      <c r="B99" s="135"/>
      <c r="C99" s="136"/>
      <c r="D99" s="105" t="s">
        <v>145</v>
      </c>
      <c r="E99" s="136"/>
      <c r="F99" s="136"/>
      <c r="G99" s="136"/>
      <c r="H99" s="136"/>
      <c r="I99" s="136"/>
      <c r="J99" s="136"/>
      <c r="K99" s="136"/>
      <c r="L99" s="136"/>
      <c r="M99" s="136"/>
      <c r="N99" s="216">
        <f>N245</f>
        <v>0</v>
      </c>
      <c r="O99" s="240"/>
      <c r="P99" s="240"/>
      <c r="Q99" s="240"/>
      <c r="R99" s="137"/>
      <c r="T99" s="138"/>
      <c r="U99" s="138"/>
    </row>
    <row r="100" spans="2:21" s="7" customFormat="1" ht="19.9" customHeight="1">
      <c r="B100" s="135"/>
      <c r="C100" s="136"/>
      <c r="D100" s="105" t="s">
        <v>146</v>
      </c>
      <c r="E100" s="136"/>
      <c r="F100" s="136"/>
      <c r="G100" s="136"/>
      <c r="H100" s="136"/>
      <c r="I100" s="136"/>
      <c r="J100" s="136"/>
      <c r="K100" s="136"/>
      <c r="L100" s="136"/>
      <c r="M100" s="136"/>
      <c r="N100" s="216">
        <f>N274</f>
        <v>0</v>
      </c>
      <c r="O100" s="240"/>
      <c r="P100" s="240"/>
      <c r="Q100" s="240"/>
      <c r="R100" s="137"/>
      <c r="T100" s="138"/>
      <c r="U100" s="138"/>
    </row>
    <row r="101" spans="2:21" s="7" customFormat="1" ht="19.9" customHeight="1">
      <c r="B101" s="135"/>
      <c r="C101" s="136"/>
      <c r="D101" s="105" t="s">
        <v>147</v>
      </c>
      <c r="E101" s="136"/>
      <c r="F101" s="136"/>
      <c r="G101" s="136"/>
      <c r="H101" s="136"/>
      <c r="I101" s="136"/>
      <c r="J101" s="136"/>
      <c r="K101" s="136"/>
      <c r="L101" s="136"/>
      <c r="M101" s="136"/>
      <c r="N101" s="216">
        <f>N276</f>
        <v>0</v>
      </c>
      <c r="O101" s="240"/>
      <c r="P101" s="240"/>
      <c r="Q101" s="240"/>
      <c r="R101" s="137"/>
      <c r="T101" s="138"/>
      <c r="U101" s="138"/>
    </row>
    <row r="102" spans="2:21" s="6" customFormat="1" ht="24.95" customHeight="1">
      <c r="B102" s="130"/>
      <c r="C102" s="131"/>
      <c r="D102" s="132" t="s">
        <v>148</v>
      </c>
      <c r="E102" s="131"/>
      <c r="F102" s="131"/>
      <c r="G102" s="131"/>
      <c r="H102" s="131"/>
      <c r="I102" s="131"/>
      <c r="J102" s="131"/>
      <c r="K102" s="131"/>
      <c r="L102" s="131"/>
      <c r="M102" s="131"/>
      <c r="N102" s="238">
        <f>N278</f>
        <v>0</v>
      </c>
      <c r="O102" s="239"/>
      <c r="P102" s="239"/>
      <c r="Q102" s="239"/>
      <c r="R102" s="133"/>
      <c r="T102" s="134"/>
      <c r="U102" s="134"/>
    </row>
    <row r="103" spans="2:21" s="7" customFormat="1" ht="19.9" customHeight="1">
      <c r="B103" s="135"/>
      <c r="C103" s="136"/>
      <c r="D103" s="105" t="s">
        <v>149</v>
      </c>
      <c r="E103" s="136"/>
      <c r="F103" s="136"/>
      <c r="G103" s="136"/>
      <c r="H103" s="136"/>
      <c r="I103" s="136"/>
      <c r="J103" s="136"/>
      <c r="K103" s="136"/>
      <c r="L103" s="136"/>
      <c r="M103" s="136"/>
      <c r="N103" s="216">
        <f>N279</f>
        <v>0</v>
      </c>
      <c r="O103" s="240"/>
      <c r="P103" s="240"/>
      <c r="Q103" s="240"/>
      <c r="R103" s="137"/>
      <c r="T103" s="138"/>
      <c r="U103" s="138"/>
    </row>
    <row r="104" spans="2:21" s="7" customFormat="1" ht="19.9" customHeight="1">
      <c r="B104" s="135"/>
      <c r="C104" s="136"/>
      <c r="D104" s="105" t="s">
        <v>150</v>
      </c>
      <c r="E104" s="136"/>
      <c r="F104" s="136"/>
      <c r="G104" s="136"/>
      <c r="H104" s="136"/>
      <c r="I104" s="136"/>
      <c r="J104" s="136"/>
      <c r="K104" s="136"/>
      <c r="L104" s="136"/>
      <c r="M104" s="136"/>
      <c r="N104" s="216">
        <f>N285</f>
        <v>0</v>
      </c>
      <c r="O104" s="240"/>
      <c r="P104" s="240"/>
      <c r="Q104" s="240"/>
      <c r="R104" s="137"/>
      <c r="T104" s="138"/>
      <c r="U104" s="138"/>
    </row>
    <row r="105" spans="2:21" s="7" customFormat="1" ht="19.9" customHeight="1">
      <c r="B105" s="135"/>
      <c r="C105" s="136"/>
      <c r="D105" s="105" t="s">
        <v>151</v>
      </c>
      <c r="E105" s="136"/>
      <c r="F105" s="136"/>
      <c r="G105" s="136"/>
      <c r="H105" s="136"/>
      <c r="I105" s="136"/>
      <c r="J105" s="136"/>
      <c r="K105" s="136"/>
      <c r="L105" s="136"/>
      <c r="M105" s="136"/>
      <c r="N105" s="216">
        <f>N297</f>
        <v>0</v>
      </c>
      <c r="O105" s="240"/>
      <c r="P105" s="240"/>
      <c r="Q105" s="240"/>
      <c r="R105" s="137"/>
      <c r="T105" s="138"/>
      <c r="U105" s="138"/>
    </row>
    <row r="106" spans="2:21" s="7" customFormat="1" ht="19.9" customHeight="1">
      <c r="B106" s="135"/>
      <c r="C106" s="136"/>
      <c r="D106" s="105" t="s">
        <v>152</v>
      </c>
      <c r="E106" s="136"/>
      <c r="F106" s="136"/>
      <c r="G106" s="136"/>
      <c r="H106" s="136"/>
      <c r="I106" s="136"/>
      <c r="J106" s="136"/>
      <c r="K106" s="136"/>
      <c r="L106" s="136"/>
      <c r="M106" s="136"/>
      <c r="N106" s="216">
        <f>N323</f>
        <v>0</v>
      </c>
      <c r="O106" s="240"/>
      <c r="P106" s="240"/>
      <c r="Q106" s="240"/>
      <c r="R106" s="137"/>
      <c r="T106" s="138"/>
      <c r="U106" s="138"/>
    </row>
    <row r="107" spans="2:21" s="7" customFormat="1" ht="19.9" customHeight="1">
      <c r="B107" s="135"/>
      <c r="C107" s="136"/>
      <c r="D107" s="105" t="s">
        <v>153</v>
      </c>
      <c r="E107" s="136"/>
      <c r="F107" s="136"/>
      <c r="G107" s="136"/>
      <c r="H107" s="136"/>
      <c r="I107" s="136"/>
      <c r="J107" s="136"/>
      <c r="K107" s="136"/>
      <c r="L107" s="136"/>
      <c r="M107" s="136"/>
      <c r="N107" s="216">
        <f>N333</f>
        <v>0</v>
      </c>
      <c r="O107" s="240"/>
      <c r="P107" s="240"/>
      <c r="Q107" s="240"/>
      <c r="R107" s="137"/>
      <c r="T107" s="138"/>
      <c r="U107" s="138"/>
    </row>
    <row r="108" spans="2:21" s="7" customFormat="1" ht="19.9" customHeight="1">
      <c r="B108" s="135"/>
      <c r="C108" s="136"/>
      <c r="D108" s="105" t="s">
        <v>154</v>
      </c>
      <c r="E108" s="136"/>
      <c r="F108" s="136"/>
      <c r="G108" s="136"/>
      <c r="H108" s="136"/>
      <c r="I108" s="136"/>
      <c r="J108" s="136"/>
      <c r="K108" s="136"/>
      <c r="L108" s="136"/>
      <c r="M108" s="136"/>
      <c r="N108" s="216">
        <f>N374</f>
        <v>0</v>
      </c>
      <c r="O108" s="240"/>
      <c r="P108" s="240"/>
      <c r="Q108" s="240"/>
      <c r="R108" s="137"/>
      <c r="T108" s="138"/>
      <c r="U108" s="138"/>
    </row>
    <row r="109" spans="2:21" s="7" customFormat="1" ht="19.9" customHeight="1">
      <c r="B109" s="135"/>
      <c r="C109" s="136"/>
      <c r="D109" s="105" t="s">
        <v>155</v>
      </c>
      <c r="E109" s="136"/>
      <c r="F109" s="136"/>
      <c r="G109" s="136"/>
      <c r="H109" s="136"/>
      <c r="I109" s="136"/>
      <c r="J109" s="136"/>
      <c r="K109" s="136"/>
      <c r="L109" s="136"/>
      <c r="M109" s="136"/>
      <c r="N109" s="216">
        <f>N401</f>
        <v>0</v>
      </c>
      <c r="O109" s="240"/>
      <c r="P109" s="240"/>
      <c r="Q109" s="240"/>
      <c r="R109" s="137"/>
      <c r="T109" s="138"/>
      <c r="U109" s="138"/>
    </row>
    <row r="110" spans="2:21" s="7" customFormat="1" ht="19.9" customHeight="1">
      <c r="B110" s="135"/>
      <c r="C110" s="136"/>
      <c r="D110" s="105" t="s">
        <v>156</v>
      </c>
      <c r="E110" s="136"/>
      <c r="F110" s="136"/>
      <c r="G110" s="136"/>
      <c r="H110" s="136"/>
      <c r="I110" s="136"/>
      <c r="J110" s="136"/>
      <c r="K110" s="136"/>
      <c r="L110" s="136"/>
      <c r="M110" s="136"/>
      <c r="N110" s="216">
        <f>N412</f>
        <v>0</v>
      </c>
      <c r="O110" s="240"/>
      <c r="P110" s="240"/>
      <c r="Q110" s="240"/>
      <c r="R110" s="137"/>
      <c r="T110" s="138"/>
      <c r="U110" s="138"/>
    </row>
    <row r="111" spans="2:21" s="7" customFormat="1" ht="19.9" customHeight="1">
      <c r="B111" s="135"/>
      <c r="C111" s="136"/>
      <c r="D111" s="105" t="s">
        <v>157</v>
      </c>
      <c r="E111" s="136"/>
      <c r="F111" s="136"/>
      <c r="G111" s="136"/>
      <c r="H111" s="136"/>
      <c r="I111" s="136"/>
      <c r="J111" s="136"/>
      <c r="K111" s="136"/>
      <c r="L111" s="136"/>
      <c r="M111" s="136"/>
      <c r="N111" s="216">
        <f>N434</f>
        <v>0</v>
      </c>
      <c r="O111" s="240"/>
      <c r="P111" s="240"/>
      <c r="Q111" s="240"/>
      <c r="R111" s="137"/>
      <c r="T111" s="138"/>
      <c r="U111" s="138"/>
    </row>
    <row r="112" spans="2:21" s="7" customFormat="1" ht="19.9" customHeight="1">
      <c r="B112" s="135"/>
      <c r="C112" s="136"/>
      <c r="D112" s="105" t="s">
        <v>158</v>
      </c>
      <c r="E112" s="136"/>
      <c r="F112" s="136"/>
      <c r="G112" s="136"/>
      <c r="H112" s="136"/>
      <c r="I112" s="136"/>
      <c r="J112" s="136"/>
      <c r="K112" s="136"/>
      <c r="L112" s="136"/>
      <c r="M112" s="136"/>
      <c r="N112" s="216">
        <f>N444</f>
        <v>0</v>
      </c>
      <c r="O112" s="240"/>
      <c r="P112" s="240"/>
      <c r="Q112" s="240"/>
      <c r="R112" s="137"/>
      <c r="T112" s="138"/>
      <c r="U112" s="138"/>
    </row>
    <row r="113" spans="2:21" s="7" customFormat="1" ht="19.9" customHeight="1">
      <c r="B113" s="135"/>
      <c r="C113" s="136"/>
      <c r="D113" s="105" t="s">
        <v>159</v>
      </c>
      <c r="E113" s="136"/>
      <c r="F113" s="136"/>
      <c r="G113" s="136"/>
      <c r="H113" s="136"/>
      <c r="I113" s="136"/>
      <c r="J113" s="136"/>
      <c r="K113" s="136"/>
      <c r="L113" s="136"/>
      <c r="M113" s="136"/>
      <c r="N113" s="216">
        <f>N461</f>
        <v>0</v>
      </c>
      <c r="O113" s="240"/>
      <c r="P113" s="240"/>
      <c r="Q113" s="240"/>
      <c r="R113" s="137"/>
      <c r="T113" s="138"/>
      <c r="U113" s="138"/>
    </row>
    <row r="114" spans="2:21" s="7" customFormat="1" ht="19.9" customHeight="1">
      <c r="B114" s="135"/>
      <c r="C114" s="136"/>
      <c r="D114" s="105" t="s">
        <v>160</v>
      </c>
      <c r="E114" s="136"/>
      <c r="F114" s="136"/>
      <c r="G114" s="136"/>
      <c r="H114" s="136"/>
      <c r="I114" s="136"/>
      <c r="J114" s="136"/>
      <c r="K114" s="136"/>
      <c r="L114" s="136"/>
      <c r="M114" s="136"/>
      <c r="N114" s="216">
        <f>N469</f>
        <v>0</v>
      </c>
      <c r="O114" s="240"/>
      <c r="P114" s="240"/>
      <c r="Q114" s="240"/>
      <c r="R114" s="137"/>
      <c r="T114" s="138"/>
      <c r="U114" s="138"/>
    </row>
    <row r="115" spans="2:21" s="7" customFormat="1" ht="19.9" customHeight="1">
      <c r="B115" s="135"/>
      <c r="C115" s="136"/>
      <c r="D115" s="105" t="s">
        <v>161</v>
      </c>
      <c r="E115" s="136"/>
      <c r="F115" s="136"/>
      <c r="G115" s="136"/>
      <c r="H115" s="136"/>
      <c r="I115" s="136"/>
      <c r="J115" s="136"/>
      <c r="K115" s="136"/>
      <c r="L115" s="136"/>
      <c r="M115" s="136"/>
      <c r="N115" s="216">
        <f>N476</f>
        <v>0</v>
      </c>
      <c r="O115" s="240"/>
      <c r="P115" s="240"/>
      <c r="Q115" s="240"/>
      <c r="R115" s="137"/>
      <c r="T115" s="138"/>
      <c r="U115" s="138"/>
    </row>
    <row r="116" spans="2:21" s="6" customFormat="1" ht="24.95" customHeight="1">
      <c r="B116" s="130"/>
      <c r="C116" s="131"/>
      <c r="D116" s="132" t="s">
        <v>162</v>
      </c>
      <c r="E116" s="131"/>
      <c r="F116" s="131"/>
      <c r="G116" s="131"/>
      <c r="H116" s="131"/>
      <c r="I116" s="131"/>
      <c r="J116" s="131"/>
      <c r="K116" s="131"/>
      <c r="L116" s="131"/>
      <c r="M116" s="131"/>
      <c r="N116" s="238">
        <f>N478</f>
        <v>0</v>
      </c>
      <c r="O116" s="239"/>
      <c r="P116" s="239"/>
      <c r="Q116" s="239"/>
      <c r="R116" s="133"/>
      <c r="T116" s="134"/>
      <c r="U116" s="134"/>
    </row>
    <row r="117" spans="2:21" s="1" customFormat="1" ht="21.75" customHeight="1">
      <c r="B117" s="34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6"/>
      <c r="T117" s="128"/>
      <c r="U117" s="128"/>
    </row>
    <row r="118" spans="2:21" s="1" customFormat="1" ht="29.25" customHeight="1">
      <c r="B118" s="34"/>
      <c r="C118" s="129" t="s">
        <v>163</v>
      </c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237">
        <f>ROUND(N119+N120+N121+N122+N123+N124,2)</f>
        <v>0</v>
      </c>
      <c r="O118" s="241"/>
      <c r="P118" s="241"/>
      <c r="Q118" s="241"/>
      <c r="R118" s="36"/>
      <c r="T118" s="139"/>
      <c r="U118" s="140" t="s">
        <v>40</v>
      </c>
    </row>
    <row r="119" spans="2:65" s="1" customFormat="1" ht="18" customHeight="1">
      <c r="B119" s="34"/>
      <c r="C119" s="35"/>
      <c r="D119" s="217" t="s">
        <v>164</v>
      </c>
      <c r="E119" s="218"/>
      <c r="F119" s="218"/>
      <c r="G119" s="218"/>
      <c r="H119" s="218"/>
      <c r="I119" s="35"/>
      <c r="J119" s="35"/>
      <c r="K119" s="35"/>
      <c r="L119" s="35"/>
      <c r="M119" s="35"/>
      <c r="N119" s="215">
        <f>ROUND(N88*T119,2)</f>
        <v>0</v>
      </c>
      <c r="O119" s="216"/>
      <c r="P119" s="216"/>
      <c r="Q119" s="216"/>
      <c r="R119" s="36"/>
      <c r="S119" s="141"/>
      <c r="T119" s="142"/>
      <c r="U119" s="143" t="s">
        <v>41</v>
      </c>
      <c r="V119" s="141"/>
      <c r="W119" s="141"/>
      <c r="X119" s="141"/>
      <c r="Y119" s="141"/>
      <c r="Z119" s="141"/>
      <c r="AA119" s="141"/>
      <c r="AB119" s="141"/>
      <c r="AC119" s="141"/>
      <c r="AD119" s="141"/>
      <c r="AE119" s="141"/>
      <c r="AF119" s="141"/>
      <c r="AG119" s="141"/>
      <c r="AH119" s="141"/>
      <c r="AI119" s="141"/>
      <c r="AJ119" s="141"/>
      <c r="AK119" s="141"/>
      <c r="AL119" s="141"/>
      <c r="AM119" s="141"/>
      <c r="AN119" s="141"/>
      <c r="AO119" s="141"/>
      <c r="AP119" s="141"/>
      <c r="AQ119" s="141"/>
      <c r="AR119" s="141"/>
      <c r="AS119" s="141"/>
      <c r="AT119" s="141"/>
      <c r="AU119" s="141"/>
      <c r="AV119" s="141"/>
      <c r="AW119" s="141"/>
      <c r="AX119" s="141"/>
      <c r="AY119" s="144" t="s">
        <v>165</v>
      </c>
      <c r="AZ119" s="141"/>
      <c r="BA119" s="141"/>
      <c r="BB119" s="141"/>
      <c r="BC119" s="141"/>
      <c r="BD119" s="141"/>
      <c r="BE119" s="145">
        <f aca="true" t="shared" si="0" ref="BE119:BE124">IF(U119="základní",N119,0)</f>
        <v>0</v>
      </c>
      <c r="BF119" s="145">
        <f aca="true" t="shared" si="1" ref="BF119:BF124">IF(U119="snížená",N119,0)</f>
        <v>0</v>
      </c>
      <c r="BG119" s="145">
        <f aca="true" t="shared" si="2" ref="BG119:BG124">IF(U119="zákl. přenesená",N119,0)</f>
        <v>0</v>
      </c>
      <c r="BH119" s="145">
        <f aca="true" t="shared" si="3" ref="BH119:BH124">IF(U119="sníž. přenesená",N119,0)</f>
        <v>0</v>
      </c>
      <c r="BI119" s="145">
        <f aca="true" t="shared" si="4" ref="BI119:BI124">IF(U119="nulová",N119,0)</f>
        <v>0</v>
      </c>
      <c r="BJ119" s="144" t="s">
        <v>83</v>
      </c>
      <c r="BK119" s="141"/>
      <c r="BL119" s="141"/>
      <c r="BM119" s="141"/>
    </row>
    <row r="120" spans="2:65" s="1" customFormat="1" ht="18" customHeight="1">
      <c r="B120" s="34"/>
      <c r="C120" s="35"/>
      <c r="D120" s="217" t="s">
        <v>166</v>
      </c>
      <c r="E120" s="218"/>
      <c r="F120" s="218"/>
      <c r="G120" s="218"/>
      <c r="H120" s="218"/>
      <c r="I120" s="35"/>
      <c r="J120" s="35"/>
      <c r="K120" s="35"/>
      <c r="L120" s="35"/>
      <c r="M120" s="35"/>
      <c r="N120" s="215">
        <f>ROUND(N88*T120,2)</f>
        <v>0</v>
      </c>
      <c r="O120" s="216"/>
      <c r="P120" s="216"/>
      <c r="Q120" s="216"/>
      <c r="R120" s="36"/>
      <c r="S120" s="141"/>
      <c r="T120" s="142"/>
      <c r="U120" s="143" t="s">
        <v>41</v>
      </c>
      <c r="V120" s="141"/>
      <c r="W120" s="141"/>
      <c r="X120" s="141"/>
      <c r="Y120" s="141"/>
      <c r="Z120" s="141"/>
      <c r="AA120" s="141"/>
      <c r="AB120" s="141"/>
      <c r="AC120" s="141"/>
      <c r="AD120" s="141"/>
      <c r="AE120" s="141"/>
      <c r="AF120" s="141"/>
      <c r="AG120" s="141"/>
      <c r="AH120" s="141"/>
      <c r="AI120" s="141"/>
      <c r="AJ120" s="141"/>
      <c r="AK120" s="141"/>
      <c r="AL120" s="141"/>
      <c r="AM120" s="141"/>
      <c r="AN120" s="141"/>
      <c r="AO120" s="141"/>
      <c r="AP120" s="141"/>
      <c r="AQ120" s="141"/>
      <c r="AR120" s="141"/>
      <c r="AS120" s="141"/>
      <c r="AT120" s="141"/>
      <c r="AU120" s="141"/>
      <c r="AV120" s="141"/>
      <c r="AW120" s="141"/>
      <c r="AX120" s="141"/>
      <c r="AY120" s="144" t="s">
        <v>165</v>
      </c>
      <c r="AZ120" s="141"/>
      <c r="BA120" s="141"/>
      <c r="BB120" s="141"/>
      <c r="BC120" s="141"/>
      <c r="BD120" s="141"/>
      <c r="BE120" s="145">
        <f t="shared" si="0"/>
        <v>0</v>
      </c>
      <c r="BF120" s="145">
        <f t="shared" si="1"/>
        <v>0</v>
      </c>
      <c r="BG120" s="145">
        <f t="shared" si="2"/>
        <v>0</v>
      </c>
      <c r="BH120" s="145">
        <f t="shared" si="3"/>
        <v>0</v>
      </c>
      <c r="BI120" s="145">
        <f t="shared" si="4"/>
        <v>0</v>
      </c>
      <c r="BJ120" s="144" t="s">
        <v>83</v>
      </c>
      <c r="BK120" s="141"/>
      <c r="BL120" s="141"/>
      <c r="BM120" s="141"/>
    </row>
    <row r="121" spans="2:65" s="1" customFormat="1" ht="18" customHeight="1">
      <c r="B121" s="34"/>
      <c r="C121" s="35"/>
      <c r="D121" s="217" t="s">
        <v>167</v>
      </c>
      <c r="E121" s="218"/>
      <c r="F121" s="218"/>
      <c r="G121" s="218"/>
      <c r="H121" s="218"/>
      <c r="I121" s="35"/>
      <c r="J121" s="35"/>
      <c r="K121" s="35"/>
      <c r="L121" s="35"/>
      <c r="M121" s="35"/>
      <c r="N121" s="215">
        <f>ROUND(N88*T121,2)</f>
        <v>0</v>
      </c>
      <c r="O121" s="216"/>
      <c r="P121" s="216"/>
      <c r="Q121" s="216"/>
      <c r="R121" s="36"/>
      <c r="S121" s="141"/>
      <c r="T121" s="142"/>
      <c r="U121" s="143" t="s">
        <v>41</v>
      </c>
      <c r="V121" s="141"/>
      <c r="W121" s="141"/>
      <c r="X121" s="141"/>
      <c r="Y121" s="141"/>
      <c r="Z121" s="141"/>
      <c r="AA121" s="141"/>
      <c r="AB121" s="141"/>
      <c r="AC121" s="141"/>
      <c r="AD121" s="141"/>
      <c r="AE121" s="141"/>
      <c r="AF121" s="141"/>
      <c r="AG121" s="141"/>
      <c r="AH121" s="141"/>
      <c r="AI121" s="141"/>
      <c r="AJ121" s="141"/>
      <c r="AK121" s="141"/>
      <c r="AL121" s="141"/>
      <c r="AM121" s="141"/>
      <c r="AN121" s="141"/>
      <c r="AO121" s="141"/>
      <c r="AP121" s="141"/>
      <c r="AQ121" s="141"/>
      <c r="AR121" s="141"/>
      <c r="AS121" s="141"/>
      <c r="AT121" s="141"/>
      <c r="AU121" s="141"/>
      <c r="AV121" s="141"/>
      <c r="AW121" s="141"/>
      <c r="AX121" s="141"/>
      <c r="AY121" s="144" t="s">
        <v>165</v>
      </c>
      <c r="AZ121" s="141"/>
      <c r="BA121" s="141"/>
      <c r="BB121" s="141"/>
      <c r="BC121" s="141"/>
      <c r="BD121" s="141"/>
      <c r="BE121" s="145">
        <f t="shared" si="0"/>
        <v>0</v>
      </c>
      <c r="BF121" s="145">
        <f t="shared" si="1"/>
        <v>0</v>
      </c>
      <c r="BG121" s="145">
        <f t="shared" si="2"/>
        <v>0</v>
      </c>
      <c r="BH121" s="145">
        <f t="shared" si="3"/>
        <v>0</v>
      </c>
      <c r="BI121" s="145">
        <f t="shared" si="4"/>
        <v>0</v>
      </c>
      <c r="BJ121" s="144" t="s">
        <v>83</v>
      </c>
      <c r="BK121" s="141"/>
      <c r="BL121" s="141"/>
      <c r="BM121" s="141"/>
    </row>
    <row r="122" spans="2:65" s="1" customFormat="1" ht="18" customHeight="1">
      <c r="B122" s="34"/>
      <c r="C122" s="35"/>
      <c r="D122" s="217" t="s">
        <v>168</v>
      </c>
      <c r="E122" s="218"/>
      <c r="F122" s="218"/>
      <c r="G122" s="218"/>
      <c r="H122" s="218"/>
      <c r="I122" s="35"/>
      <c r="J122" s="35"/>
      <c r="K122" s="35"/>
      <c r="L122" s="35"/>
      <c r="M122" s="35"/>
      <c r="N122" s="215">
        <f>ROUND(N88*T122,2)</f>
        <v>0</v>
      </c>
      <c r="O122" s="216"/>
      <c r="P122" s="216"/>
      <c r="Q122" s="216"/>
      <c r="R122" s="36"/>
      <c r="S122" s="141"/>
      <c r="T122" s="142"/>
      <c r="U122" s="143" t="s">
        <v>41</v>
      </c>
      <c r="V122" s="141"/>
      <c r="W122" s="141"/>
      <c r="X122" s="141"/>
      <c r="Y122" s="141"/>
      <c r="Z122" s="141"/>
      <c r="AA122" s="141"/>
      <c r="AB122" s="141"/>
      <c r="AC122" s="141"/>
      <c r="AD122" s="141"/>
      <c r="AE122" s="141"/>
      <c r="AF122" s="141"/>
      <c r="AG122" s="141"/>
      <c r="AH122" s="141"/>
      <c r="AI122" s="141"/>
      <c r="AJ122" s="141"/>
      <c r="AK122" s="141"/>
      <c r="AL122" s="141"/>
      <c r="AM122" s="141"/>
      <c r="AN122" s="141"/>
      <c r="AO122" s="141"/>
      <c r="AP122" s="141"/>
      <c r="AQ122" s="141"/>
      <c r="AR122" s="141"/>
      <c r="AS122" s="141"/>
      <c r="AT122" s="141"/>
      <c r="AU122" s="141"/>
      <c r="AV122" s="141"/>
      <c r="AW122" s="141"/>
      <c r="AX122" s="141"/>
      <c r="AY122" s="144" t="s">
        <v>165</v>
      </c>
      <c r="AZ122" s="141"/>
      <c r="BA122" s="141"/>
      <c r="BB122" s="141"/>
      <c r="BC122" s="141"/>
      <c r="BD122" s="141"/>
      <c r="BE122" s="145">
        <f t="shared" si="0"/>
        <v>0</v>
      </c>
      <c r="BF122" s="145">
        <f t="shared" si="1"/>
        <v>0</v>
      </c>
      <c r="BG122" s="145">
        <f t="shared" si="2"/>
        <v>0</v>
      </c>
      <c r="BH122" s="145">
        <f t="shared" si="3"/>
        <v>0</v>
      </c>
      <c r="BI122" s="145">
        <f t="shared" si="4"/>
        <v>0</v>
      </c>
      <c r="BJ122" s="144" t="s">
        <v>83</v>
      </c>
      <c r="BK122" s="141"/>
      <c r="BL122" s="141"/>
      <c r="BM122" s="141"/>
    </row>
    <row r="123" spans="2:65" s="1" customFormat="1" ht="18" customHeight="1">
      <c r="B123" s="34"/>
      <c r="C123" s="35"/>
      <c r="D123" s="217" t="s">
        <v>169</v>
      </c>
      <c r="E123" s="218"/>
      <c r="F123" s="218"/>
      <c r="G123" s="218"/>
      <c r="H123" s="218"/>
      <c r="I123" s="35"/>
      <c r="J123" s="35"/>
      <c r="K123" s="35"/>
      <c r="L123" s="35"/>
      <c r="M123" s="35"/>
      <c r="N123" s="215">
        <f>ROUND(N88*T123,2)</f>
        <v>0</v>
      </c>
      <c r="O123" s="216"/>
      <c r="P123" s="216"/>
      <c r="Q123" s="216"/>
      <c r="R123" s="36"/>
      <c r="S123" s="141"/>
      <c r="T123" s="142"/>
      <c r="U123" s="143" t="s">
        <v>41</v>
      </c>
      <c r="V123" s="141"/>
      <c r="W123" s="141"/>
      <c r="X123" s="141"/>
      <c r="Y123" s="141"/>
      <c r="Z123" s="141"/>
      <c r="AA123" s="141"/>
      <c r="AB123" s="141"/>
      <c r="AC123" s="141"/>
      <c r="AD123" s="141"/>
      <c r="AE123" s="141"/>
      <c r="AF123" s="141"/>
      <c r="AG123" s="141"/>
      <c r="AH123" s="141"/>
      <c r="AI123" s="141"/>
      <c r="AJ123" s="141"/>
      <c r="AK123" s="141"/>
      <c r="AL123" s="141"/>
      <c r="AM123" s="141"/>
      <c r="AN123" s="141"/>
      <c r="AO123" s="141"/>
      <c r="AP123" s="141"/>
      <c r="AQ123" s="141"/>
      <c r="AR123" s="141"/>
      <c r="AS123" s="141"/>
      <c r="AT123" s="141"/>
      <c r="AU123" s="141"/>
      <c r="AV123" s="141"/>
      <c r="AW123" s="141"/>
      <c r="AX123" s="141"/>
      <c r="AY123" s="144" t="s">
        <v>165</v>
      </c>
      <c r="AZ123" s="141"/>
      <c r="BA123" s="141"/>
      <c r="BB123" s="141"/>
      <c r="BC123" s="141"/>
      <c r="BD123" s="141"/>
      <c r="BE123" s="145">
        <f t="shared" si="0"/>
        <v>0</v>
      </c>
      <c r="BF123" s="145">
        <f t="shared" si="1"/>
        <v>0</v>
      </c>
      <c r="BG123" s="145">
        <f t="shared" si="2"/>
        <v>0</v>
      </c>
      <c r="BH123" s="145">
        <f t="shared" si="3"/>
        <v>0</v>
      </c>
      <c r="BI123" s="145">
        <f t="shared" si="4"/>
        <v>0</v>
      </c>
      <c r="BJ123" s="144" t="s">
        <v>83</v>
      </c>
      <c r="BK123" s="141"/>
      <c r="BL123" s="141"/>
      <c r="BM123" s="141"/>
    </row>
    <row r="124" spans="2:65" s="1" customFormat="1" ht="18" customHeight="1">
      <c r="B124" s="34"/>
      <c r="C124" s="35"/>
      <c r="D124" s="105" t="s">
        <v>170</v>
      </c>
      <c r="E124" s="35"/>
      <c r="F124" s="35"/>
      <c r="G124" s="35"/>
      <c r="H124" s="35"/>
      <c r="I124" s="35"/>
      <c r="J124" s="35"/>
      <c r="K124" s="35"/>
      <c r="L124" s="35"/>
      <c r="M124" s="35"/>
      <c r="N124" s="215">
        <f>ROUND(N88*T124,2)</f>
        <v>0</v>
      </c>
      <c r="O124" s="216"/>
      <c r="P124" s="216"/>
      <c r="Q124" s="216"/>
      <c r="R124" s="36"/>
      <c r="S124" s="141"/>
      <c r="T124" s="146"/>
      <c r="U124" s="147" t="s">
        <v>43</v>
      </c>
      <c r="V124" s="141"/>
      <c r="W124" s="141"/>
      <c r="X124" s="141"/>
      <c r="Y124" s="141"/>
      <c r="Z124" s="141"/>
      <c r="AA124" s="141"/>
      <c r="AB124" s="141"/>
      <c r="AC124" s="141"/>
      <c r="AD124" s="141"/>
      <c r="AE124" s="141"/>
      <c r="AF124" s="141"/>
      <c r="AG124" s="141"/>
      <c r="AH124" s="141"/>
      <c r="AI124" s="141"/>
      <c r="AJ124" s="141"/>
      <c r="AK124" s="141"/>
      <c r="AL124" s="141"/>
      <c r="AM124" s="141"/>
      <c r="AN124" s="141"/>
      <c r="AO124" s="141"/>
      <c r="AP124" s="141"/>
      <c r="AQ124" s="141"/>
      <c r="AR124" s="141"/>
      <c r="AS124" s="141"/>
      <c r="AT124" s="141"/>
      <c r="AU124" s="141"/>
      <c r="AV124" s="141"/>
      <c r="AW124" s="141"/>
      <c r="AX124" s="141"/>
      <c r="AY124" s="144" t="s">
        <v>171</v>
      </c>
      <c r="AZ124" s="141"/>
      <c r="BA124" s="141"/>
      <c r="BB124" s="141"/>
      <c r="BC124" s="141"/>
      <c r="BD124" s="141"/>
      <c r="BE124" s="145">
        <f t="shared" si="0"/>
        <v>0</v>
      </c>
      <c r="BF124" s="145">
        <f t="shared" si="1"/>
        <v>0</v>
      </c>
      <c r="BG124" s="145">
        <f t="shared" si="2"/>
        <v>0</v>
      </c>
      <c r="BH124" s="145">
        <f t="shared" si="3"/>
        <v>0</v>
      </c>
      <c r="BI124" s="145">
        <f t="shared" si="4"/>
        <v>0</v>
      </c>
      <c r="BJ124" s="144" t="s">
        <v>125</v>
      </c>
      <c r="BK124" s="141"/>
      <c r="BL124" s="141"/>
      <c r="BM124" s="141"/>
    </row>
    <row r="125" spans="2:21" s="1" customFormat="1" ht="13.5">
      <c r="B125" s="34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6"/>
      <c r="T125" s="128"/>
      <c r="U125" s="128"/>
    </row>
    <row r="126" spans="2:21" s="1" customFormat="1" ht="29.25" customHeight="1">
      <c r="B126" s="34"/>
      <c r="C126" s="116" t="s">
        <v>119</v>
      </c>
      <c r="D126" s="117"/>
      <c r="E126" s="117"/>
      <c r="F126" s="117"/>
      <c r="G126" s="117"/>
      <c r="H126" s="117"/>
      <c r="I126" s="117"/>
      <c r="J126" s="117"/>
      <c r="K126" s="117"/>
      <c r="L126" s="221">
        <f>ROUND(SUM(N88+N118),2)</f>
        <v>0</v>
      </c>
      <c r="M126" s="221"/>
      <c r="N126" s="221"/>
      <c r="O126" s="221"/>
      <c r="P126" s="221"/>
      <c r="Q126" s="221"/>
      <c r="R126" s="36"/>
      <c r="T126" s="128"/>
      <c r="U126" s="128"/>
    </row>
    <row r="127" spans="2:21" s="1" customFormat="1" ht="6.95" customHeight="1">
      <c r="B127" s="58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60"/>
      <c r="T127" s="128"/>
      <c r="U127" s="128"/>
    </row>
    <row r="131" spans="2:18" s="1" customFormat="1" ht="6.95" customHeight="1">
      <c r="B131" s="61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3"/>
    </row>
    <row r="132" spans="2:18" s="1" customFormat="1" ht="36.95" customHeight="1">
      <c r="B132" s="34"/>
      <c r="C132" s="179" t="s">
        <v>172</v>
      </c>
      <c r="D132" s="226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36"/>
    </row>
    <row r="133" spans="2:18" s="1" customFormat="1" ht="6.95" customHeight="1">
      <c r="B133" s="34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6"/>
    </row>
    <row r="134" spans="2:18" s="1" customFormat="1" ht="30" customHeight="1">
      <c r="B134" s="34"/>
      <c r="C134" s="29" t="s">
        <v>19</v>
      </c>
      <c r="D134" s="35"/>
      <c r="E134" s="35"/>
      <c r="F134" s="224" t="str">
        <f>F6</f>
        <v>D 1.01_VV_PZS_r0</v>
      </c>
      <c r="G134" s="225"/>
      <c r="H134" s="225"/>
      <c r="I134" s="225"/>
      <c r="J134" s="225"/>
      <c r="K134" s="225"/>
      <c r="L134" s="225"/>
      <c r="M134" s="225"/>
      <c r="N134" s="225"/>
      <c r="O134" s="225"/>
      <c r="P134" s="225"/>
      <c r="Q134" s="35"/>
      <c r="R134" s="36"/>
    </row>
    <row r="135" spans="2:18" s="1" customFormat="1" ht="36.95" customHeight="1">
      <c r="B135" s="34"/>
      <c r="C135" s="68" t="s">
        <v>127</v>
      </c>
      <c r="D135" s="35"/>
      <c r="E135" s="35"/>
      <c r="F135" s="199" t="str">
        <f>F7</f>
        <v>D 1.1.01.1,3 - ARCHI - D 1.1.01.1,3 - ARCHITEKTO...</v>
      </c>
      <c r="G135" s="226"/>
      <c r="H135" s="226"/>
      <c r="I135" s="226"/>
      <c r="J135" s="226"/>
      <c r="K135" s="226"/>
      <c r="L135" s="226"/>
      <c r="M135" s="226"/>
      <c r="N135" s="226"/>
      <c r="O135" s="226"/>
      <c r="P135" s="226"/>
      <c r="Q135" s="35"/>
      <c r="R135" s="36"/>
    </row>
    <row r="136" spans="2:18" s="1" customFormat="1" ht="6.95" customHeight="1">
      <c r="B136" s="34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6"/>
    </row>
    <row r="137" spans="2:18" s="1" customFormat="1" ht="18" customHeight="1">
      <c r="B137" s="34"/>
      <c r="C137" s="29" t="s">
        <v>24</v>
      </c>
      <c r="D137" s="35"/>
      <c r="E137" s="35"/>
      <c r="F137" s="27" t="str">
        <f>F9</f>
        <v xml:space="preserve"> </v>
      </c>
      <c r="G137" s="35"/>
      <c r="H137" s="35"/>
      <c r="I137" s="35"/>
      <c r="J137" s="35"/>
      <c r="K137" s="29" t="s">
        <v>26</v>
      </c>
      <c r="L137" s="35"/>
      <c r="M137" s="228" t="str">
        <f>IF(O9="","",O9)</f>
        <v>3.7.2018</v>
      </c>
      <c r="N137" s="228"/>
      <c r="O137" s="228"/>
      <c r="P137" s="228"/>
      <c r="Q137" s="35"/>
      <c r="R137" s="36"/>
    </row>
    <row r="138" spans="2:18" s="1" customFormat="1" ht="6.95" customHeight="1">
      <c r="B138" s="34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6"/>
    </row>
    <row r="139" spans="2:18" s="1" customFormat="1" ht="13.5">
      <c r="B139" s="34"/>
      <c r="C139" s="29" t="s">
        <v>28</v>
      </c>
      <c r="D139" s="35"/>
      <c r="E139" s="35"/>
      <c r="F139" s="27" t="str">
        <f>E12</f>
        <v xml:space="preserve"> </v>
      </c>
      <c r="G139" s="35"/>
      <c r="H139" s="35"/>
      <c r="I139" s="35"/>
      <c r="J139" s="35"/>
      <c r="K139" s="29" t="s">
        <v>33</v>
      </c>
      <c r="L139" s="35"/>
      <c r="M139" s="183" t="str">
        <f>E18</f>
        <v xml:space="preserve"> </v>
      </c>
      <c r="N139" s="183"/>
      <c r="O139" s="183"/>
      <c r="P139" s="183"/>
      <c r="Q139" s="183"/>
      <c r="R139" s="36"/>
    </row>
    <row r="140" spans="2:18" s="1" customFormat="1" ht="14.45" customHeight="1">
      <c r="B140" s="34"/>
      <c r="C140" s="29" t="s">
        <v>31</v>
      </c>
      <c r="D140" s="35"/>
      <c r="E140" s="35"/>
      <c r="F140" s="27" t="str">
        <f>IF(E15="","",E15)</f>
        <v>Vyplň údaj</v>
      </c>
      <c r="G140" s="35"/>
      <c r="H140" s="35"/>
      <c r="I140" s="35"/>
      <c r="J140" s="35"/>
      <c r="K140" s="29" t="s">
        <v>35</v>
      </c>
      <c r="L140" s="35"/>
      <c r="M140" s="183" t="str">
        <f>E21</f>
        <v xml:space="preserve"> </v>
      </c>
      <c r="N140" s="183"/>
      <c r="O140" s="183"/>
      <c r="P140" s="183"/>
      <c r="Q140" s="183"/>
      <c r="R140" s="36"/>
    </row>
    <row r="141" spans="2:18" s="1" customFormat="1" ht="10.35" customHeight="1">
      <c r="B141" s="34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6"/>
    </row>
    <row r="142" spans="2:27" s="8" customFormat="1" ht="29.25" customHeight="1">
      <c r="B142" s="148"/>
      <c r="C142" s="149" t="s">
        <v>173</v>
      </c>
      <c r="D142" s="150" t="s">
        <v>174</v>
      </c>
      <c r="E142" s="150" t="s">
        <v>58</v>
      </c>
      <c r="F142" s="242" t="s">
        <v>175</v>
      </c>
      <c r="G142" s="242"/>
      <c r="H142" s="242"/>
      <c r="I142" s="242"/>
      <c r="J142" s="150" t="s">
        <v>176</v>
      </c>
      <c r="K142" s="150" t="s">
        <v>177</v>
      </c>
      <c r="L142" s="242" t="s">
        <v>178</v>
      </c>
      <c r="M142" s="242"/>
      <c r="N142" s="242" t="s">
        <v>132</v>
      </c>
      <c r="O142" s="242"/>
      <c r="P142" s="242"/>
      <c r="Q142" s="243"/>
      <c r="R142" s="151"/>
      <c r="T142" s="79" t="s">
        <v>179</v>
      </c>
      <c r="U142" s="80" t="s">
        <v>40</v>
      </c>
      <c r="V142" s="80" t="s">
        <v>180</v>
      </c>
      <c r="W142" s="80" t="s">
        <v>181</v>
      </c>
      <c r="X142" s="80" t="s">
        <v>182</v>
      </c>
      <c r="Y142" s="80" t="s">
        <v>183</v>
      </c>
      <c r="Z142" s="80" t="s">
        <v>184</v>
      </c>
      <c r="AA142" s="81" t="s">
        <v>185</v>
      </c>
    </row>
    <row r="143" spans="2:63" s="1" customFormat="1" ht="29.25" customHeight="1">
      <c r="B143" s="34"/>
      <c r="C143" s="83" t="s">
        <v>129</v>
      </c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252">
        <f>BK143</f>
        <v>0</v>
      </c>
      <c r="O143" s="253"/>
      <c r="P143" s="253"/>
      <c r="Q143" s="253"/>
      <c r="R143" s="36"/>
      <c r="T143" s="82"/>
      <c r="U143" s="50"/>
      <c r="V143" s="50"/>
      <c r="W143" s="152">
        <f>W144+W278+W478+W482</f>
        <v>0</v>
      </c>
      <c r="X143" s="50"/>
      <c r="Y143" s="152">
        <f>Y144+Y278+Y478+Y482</f>
        <v>0</v>
      </c>
      <c r="Z143" s="50"/>
      <c r="AA143" s="153">
        <f>AA144+AA278+AA478+AA482</f>
        <v>0</v>
      </c>
      <c r="AT143" s="18" t="s">
        <v>75</v>
      </c>
      <c r="AU143" s="18" t="s">
        <v>134</v>
      </c>
      <c r="BK143" s="154">
        <f>BK144+BK278+BK478+BK482</f>
        <v>0</v>
      </c>
    </row>
    <row r="144" spans="2:63" s="9" customFormat="1" ht="37.35" customHeight="1">
      <c r="B144" s="155"/>
      <c r="C144" s="156"/>
      <c r="D144" s="157" t="s">
        <v>135</v>
      </c>
      <c r="E144" s="157"/>
      <c r="F144" s="157"/>
      <c r="G144" s="157"/>
      <c r="H144" s="157"/>
      <c r="I144" s="157"/>
      <c r="J144" s="157"/>
      <c r="K144" s="157"/>
      <c r="L144" s="157"/>
      <c r="M144" s="157"/>
      <c r="N144" s="254">
        <f>BK144</f>
        <v>0</v>
      </c>
      <c r="O144" s="238"/>
      <c r="P144" s="238"/>
      <c r="Q144" s="238"/>
      <c r="R144" s="158"/>
      <c r="T144" s="159"/>
      <c r="U144" s="156"/>
      <c r="V144" s="156"/>
      <c r="W144" s="160">
        <f>W145+W168+W182+W189+W206+W214+W222+W228+W239+W245+W274+W276</f>
        <v>0</v>
      </c>
      <c r="X144" s="156"/>
      <c r="Y144" s="160">
        <f>Y145+Y168+Y182+Y189+Y206+Y214+Y222+Y228+Y239+Y245+Y274+Y276</f>
        <v>0</v>
      </c>
      <c r="Z144" s="156"/>
      <c r="AA144" s="161">
        <f>AA145+AA168+AA182+AA189+AA206+AA214+AA222+AA228+AA239+AA245+AA274+AA276</f>
        <v>0</v>
      </c>
      <c r="AR144" s="162" t="s">
        <v>83</v>
      </c>
      <c r="AT144" s="163" t="s">
        <v>75</v>
      </c>
      <c r="AU144" s="163" t="s">
        <v>76</v>
      </c>
      <c r="AY144" s="162" t="s">
        <v>186</v>
      </c>
      <c r="BK144" s="164">
        <f>BK145+BK168+BK182+BK189+BK206+BK214+BK222+BK228+BK239+BK245+BK274+BK276</f>
        <v>0</v>
      </c>
    </row>
    <row r="145" spans="2:63" s="9" customFormat="1" ht="19.9" customHeight="1">
      <c r="B145" s="155"/>
      <c r="C145" s="156"/>
      <c r="D145" s="165" t="s">
        <v>136</v>
      </c>
      <c r="E145" s="165"/>
      <c r="F145" s="165"/>
      <c r="G145" s="165"/>
      <c r="H145" s="165"/>
      <c r="I145" s="165"/>
      <c r="J145" s="165"/>
      <c r="K145" s="165"/>
      <c r="L145" s="165"/>
      <c r="M145" s="165"/>
      <c r="N145" s="255">
        <f>BK145</f>
        <v>0</v>
      </c>
      <c r="O145" s="256"/>
      <c r="P145" s="256"/>
      <c r="Q145" s="256"/>
      <c r="R145" s="158"/>
      <c r="T145" s="159"/>
      <c r="U145" s="156"/>
      <c r="V145" s="156"/>
      <c r="W145" s="160">
        <f>SUM(W146:W167)</f>
        <v>0</v>
      </c>
      <c r="X145" s="156"/>
      <c r="Y145" s="160">
        <f>SUM(Y146:Y167)</f>
        <v>0</v>
      </c>
      <c r="Z145" s="156"/>
      <c r="AA145" s="161">
        <f>SUM(AA146:AA167)</f>
        <v>0</v>
      </c>
      <c r="AR145" s="162" t="s">
        <v>83</v>
      </c>
      <c r="AT145" s="163" t="s">
        <v>75</v>
      </c>
      <c r="AU145" s="163" t="s">
        <v>83</v>
      </c>
      <c r="AY145" s="162" t="s">
        <v>186</v>
      </c>
      <c r="BK145" s="164">
        <f>SUM(BK146:BK167)</f>
        <v>0</v>
      </c>
    </row>
    <row r="146" spans="2:65" s="1" customFormat="1" ht="38.25" customHeight="1">
      <c r="B146" s="34"/>
      <c r="C146" s="166" t="s">
        <v>83</v>
      </c>
      <c r="D146" s="166" t="s">
        <v>187</v>
      </c>
      <c r="E146" s="167" t="s">
        <v>188</v>
      </c>
      <c r="F146" s="244" t="s">
        <v>189</v>
      </c>
      <c r="G146" s="244"/>
      <c r="H146" s="244"/>
      <c r="I146" s="244"/>
      <c r="J146" s="168" t="s">
        <v>190</v>
      </c>
      <c r="K146" s="169">
        <v>32.3</v>
      </c>
      <c r="L146" s="245">
        <v>0</v>
      </c>
      <c r="M146" s="246"/>
      <c r="N146" s="247">
        <f aca="true" t="shared" si="5" ref="N146:N167">ROUND(L146*K146,2)</f>
        <v>0</v>
      </c>
      <c r="O146" s="247"/>
      <c r="P146" s="247"/>
      <c r="Q146" s="247"/>
      <c r="R146" s="36"/>
      <c r="T146" s="170" t="s">
        <v>22</v>
      </c>
      <c r="U146" s="43" t="s">
        <v>41</v>
      </c>
      <c r="V146" s="35"/>
      <c r="W146" s="171">
        <f aca="true" t="shared" si="6" ref="W146:W167">V146*K146</f>
        <v>0</v>
      </c>
      <c r="X146" s="171">
        <v>0</v>
      </c>
      <c r="Y146" s="171">
        <f aca="true" t="shared" si="7" ref="Y146:Y167">X146*K146</f>
        <v>0</v>
      </c>
      <c r="Z146" s="171">
        <v>0</v>
      </c>
      <c r="AA146" s="172">
        <f aca="true" t="shared" si="8" ref="AA146:AA167">Z146*K146</f>
        <v>0</v>
      </c>
      <c r="AR146" s="18" t="s">
        <v>191</v>
      </c>
      <c r="AT146" s="18" t="s">
        <v>187</v>
      </c>
      <c r="AU146" s="18" t="s">
        <v>125</v>
      </c>
      <c r="AY146" s="18" t="s">
        <v>186</v>
      </c>
      <c r="BE146" s="109">
        <f aca="true" t="shared" si="9" ref="BE146:BE167">IF(U146="základní",N146,0)</f>
        <v>0</v>
      </c>
      <c r="BF146" s="109">
        <f aca="true" t="shared" si="10" ref="BF146:BF167">IF(U146="snížená",N146,0)</f>
        <v>0</v>
      </c>
      <c r="BG146" s="109">
        <f aca="true" t="shared" si="11" ref="BG146:BG167">IF(U146="zákl. přenesená",N146,0)</f>
        <v>0</v>
      </c>
      <c r="BH146" s="109">
        <f aca="true" t="shared" si="12" ref="BH146:BH167">IF(U146="sníž. přenesená",N146,0)</f>
        <v>0</v>
      </c>
      <c r="BI146" s="109">
        <f aca="true" t="shared" si="13" ref="BI146:BI167">IF(U146="nulová",N146,0)</f>
        <v>0</v>
      </c>
      <c r="BJ146" s="18" t="s">
        <v>83</v>
      </c>
      <c r="BK146" s="109">
        <f aca="true" t="shared" si="14" ref="BK146:BK167">ROUND(L146*K146,2)</f>
        <v>0</v>
      </c>
      <c r="BL146" s="18" t="s">
        <v>191</v>
      </c>
      <c r="BM146" s="18" t="s">
        <v>125</v>
      </c>
    </row>
    <row r="147" spans="2:65" s="1" customFormat="1" ht="38.25" customHeight="1">
      <c r="B147" s="34"/>
      <c r="C147" s="166" t="s">
        <v>125</v>
      </c>
      <c r="D147" s="166" t="s">
        <v>187</v>
      </c>
      <c r="E147" s="167" t="s">
        <v>192</v>
      </c>
      <c r="F147" s="244" t="s">
        <v>193</v>
      </c>
      <c r="G147" s="244"/>
      <c r="H147" s="244"/>
      <c r="I147" s="244"/>
      <c r="J147" s="168" t="s">
        <v>190</v>
      </c>
      <c r="K147" s="169">
        <v>0.9</v>
      </c>
      <c r="L147" s="245">
        <v>0</v>
      </c>
      <c r="M147" s="246"/>
      <c r="N147" s="247">
        <f t="shared" si="5"/>
        <v>0</v>
      </c>
      <c r="O147" s="247"/>
      <c r="P147" s="247"/>
      <c r="Q147" s="247"/>
      <c r="R147" s="36"/>
      <c r="T147" s="170" t="s">
        <v>22</v>
      </c>
      <c r="U147" s="43" t="s">
        <v>41</v>
      </c>
      <c r="V147" s="35"/>
      <c r="W147" s="171">
        <f t="shared" si="6"/>
        <v>0</v>
      </c>
      <c r="X147" s="171">
        <v>0</v>
      </c>
      <c r="Y147" s="171">
        <f t="shared" si="7"/>
        <v>0</v>
      </c>
      <c r="Z147" s="171">
        <v>0</v>
      </c>
      <c r="AA147" s="172">
        <f t="shared" si="8"/>
        <v>0</v>
      </c>
      <c r="AR147" s="18" t="s">
        <v>191</v>
      </c>
      <c r="AT147" s="18" t="s">
        <v>187</v>
      </c>
      <c r="AU147" s="18" t="s">
        <v>125</v>
      </c>
      <c r="AY147" s="18" t="s">
        <v>186</v>
      </c>
      <c r="BE147" s="109">
        <f t="shared" si="9"/>
        <v>0</v>
      </c>
      <c r="BF147" s="109">
        <f t="shared" si="10"/>
        <v>0</v>
      </c>
      <c r="BG147" s="109">
        <f t="shared" si="11"/>
        <v>0</v>
      </c>
      <c r="BH147" s="109">
        <f t="shared" si="12"/>
        <v>0</v>
      </c>
      <c r="BI147" s="109">
        <f t="shared" si="13"/>
        <v>0</v>
      </c>
      <c r="BJ147" s="18" t="s">
        <v>83</v>
      </c>
      <c r="BK147" s="109">
        <f t="shared" si="14"/>
        <v>0</v>
      </c>
      <c r="BL147" s="18" t="s">
        <v>191</v>
      </c>
      <c r="BM147" s="18" t="s">
        <v>191</v>
      </c>
    </row>
    <row r="148" spans="2:65" s="1" customFormat="1" ht="38.25" customHeight="1">
      <c r="B148" s="34"/>
      <c r="C148" s="166" t="s">
        <v>194</v>
      </c>
      <c r="D148" s="166" t="s">
        <v>187</v>
      </c>
      <c r="E148" s="167" t="s">
        <v>195</v>
      </c>
      <c r="F148" s="244" t="s">
        <v>196</v>
      </c>
      <c r="G148" s="244"/>
      <c r="H148" s="244"/>
      <c r="I148" s="244"/>
      <c r="J148" s="168" t="s">
        <v>197</v>
      </c>
      <c r="K148" s="169">
        <v>0.568</v>
      </c>
      <c r="L148" s="245">
        <v>0</v>
      </c>
      <c r="M148" s="246"/>
      <c r="N148" s="247">
        <f t="shared" si="5"/>
        <v>0</v>
      </c>
      <c r="O148" s="247"/>
      <c r="P148" s="247"/>
      <c r="Q148" s="247"/>
      <c r="R148" s="36"/>
      <c r="T148" s="170" t="s">
        <v>22</v>
      </c>
      <c r="U148" s="43" t="s">
        <v>41</v>
      </c>
      <c r="V148" s="35"/>
      <c r="W148" s="171">
        <f t="shared" si="6"/>
        <v>0</v>
      </c>
      <c r="X148" s="171">
        <v>0</v>
      </c>
      <c r="Y148" s="171">
        <f t="shared" si="7"/>
        <v>0</v>
      </c>
      <c r="Z148" s="171">
        <v>0</v>
      </c>
      <c r="AA148" s="172">
        <f t="shared" si="8"/>
        <v>0</v>
      </c>
      <c r="AR148" s="18" t="s">
        <v>191</v>
      </c>
      <c r="AT148" s="18" t="s">
        <v>187</v>
      </c>
      <c r="AU148" s="18" t="s">
        <v>125</v>
      </c>
      <c r="AY148" s="18" t="s">
        <v>186</v>
      </c>
      <c r="BE148" s="109">
        <f t="shared" si="9"/>
        <v>0</v>
      </c>
      <c r="BF148" s="109">
        <f t="shared" si="10"/>
        <v>0</v>
      </c>
      <c r="BG148" s="109">
        <f t="shared" si="11"/>
        <v>0</v>
      </c>
      <c r="BH148" s="109">
        <f t="shared" si="12"/>
        <v>0</v>
      </c>
      <c r="BI148" s="109">
        <f t="shared" si="13"/>
        <v>0</v>
      </c>
      <c r="BJ148" s="18" t="s">
        <v>83</v>
      </c>
      <c r="BK148" s="109">
        <f t="shared" si="14"/>
        <v>0</v>
      </c>
      <c r="BL148" s="18" t="s">
        <v>191</v>
      </c>
      <c r="BM148" s="18" t="s">
        <v>198</v>
      </c>
    </row>
    <row r="149" spans="2:65" s="1" customFormat="1" ht="16.5" customHeight="1">
      <c r="B149" s="34"/>
      <c r="C149" s="173" t="s">
        <v>191</v>
      </c>
      <c r="D149" s="173" t="s">
        <v>199</v>
      </c>
      <c r="E149" s="174" t="s">
        <v>200</v>
      </c>
      <c r="F149" s="248" t="s">
        <v>201</v>
      </c>
      <c r="G149" s="248"/>
      <c r="H149" s="248"/>
      <c r="I149" s="248"/>
      <c r="J149" s="175" t="s">
        <v>197</v>
      </c>
      <c r="K149" s="176">
        <v>0.235</v>
      </c>
      <c r="L149" s="249">
        <v>0</v>
      </c>
      <c r="M149" s="250"/>
      <c r="N149" s="251">
        <f t="shared" si="5"/>
        <v>0</v>
      </c>
      <c r="O149" s="247"/>
      <c r="P149" s="247"/>
      <c r="Q149" s="247"/>
      <c r="R149" s="36"/>
      <c r="T149" s="170" t="s">
        <v>22</v>
      </c>
      <c r="U149" s="43" t="s">
        <v>41</v>
      </c>
      <c r="V149" s="35"/>
      <c r="W149" s="171">
        <f t="shared" si="6"/>
        <v>0</v>
      </c>
      <c r="X149" s="171">
        <v>0</v>
      </c>
      <c r="Y149" s="171">
        <f t="shared" si="7"/>
        <v>0</v>
      </c>
      <c r="Z149" s="171">
        <v>0</v>
      </c>
      <c r="AA149" s="172">
        <f t="shared" si="8"/>
        <v>0</v>
      </c>
      <c r="AR149" s="18" t="s">
        <v>202</v>
      </c>
      <c r="AT149" s="18" t="s">
        <v>199</v>
      </c>
      <c r="AU149" s="18" t="s">
        <v>125</v>
      </c>
      <c r="AY149" s="18" t="s">
        <v>186</v>
      </c>
      <c r="BE149" s="109">
        <f t="shared" si="9"/>
        <v>0</v>
      </c>
      <c r="BF149" s="109">
        <f t="shared" si="10"/>
        <v>0</v>
      </c>
      <c r="BG149" s="109">
        <f t="shared" si="11"/>
        <v>0</v>
      </c>
      <c r="BH149" s="109">
        <f t="shared" si="12"/>
        <v>0</v>
      </c>
      <c r="BI149" s="109">
        <f t="shared" si="13"/>
        <v>0</v>
      </c>
      <c r="BJ149" s="18" t="s">
        <v>83</v>
      </c>
      <c r="BK149" s="109">
        <f t="shared" si="14"/>
        <v>0</v>
      </c>
      <c r="BL149" s="18" t="s">
        <v>191</v>
      </c>
      <c r="BM149" s="18" t="s">
        <v>202</v>
      </c>
    </row>
    <row r="150" spans="2:65" s="1" customFormat="1" ht="16.5" customHeight="1">
      <c r="B150" s="34"/>
      <c r="C150" s="173" t="s">
        <v>203</v>
      </c>
      <c r="D150" s="173" t="s">
        <v>199</v>
      </c>
      <c r="E150" s="174" t="s">
        <v>204</v>
      </c>
      <c r="F150" s="248" t="s">
        <v>205</v>
      </c>
      <c r="G150" s="248"/>
      <c r="H150" s="248"/>
      <c r="I150" s="248"/>
      <c r="J150" s="175" t="s">
        <v>197</v>
      </c>
      <c r="K150" s="176">
        <v>0.378</v>
      </c>
      <c r="L150" s="249">
        <v>0</v>
      </c>
      <c r="M150" s="250"/>
      <c r="N150" s="251">
        <f t="shared" si="5"/>
        <v>0</v>
      </c>
      <c r="O150" s="247"/>
      <c r="P150" s="247"/>
      <c r="Q150" s="247"/>
      <c r="R150" s="36"/>
      <c r="T150" s="170" t="s">
        <v>22</v>
      </c>
      <c r="U150" s="43" t="s">
        <v>41</v>
      </c>
      <c r="V150" s="35"/>
      <c r="W150" s="171">
        <f t="shared" si="6"/>
        <v>0</v>
      </c>
      <c r="X150" s="171">
        <v>0</v>
      </c>
      <c r="Y150" s="171">
        <f t="shared" si="7"/>
        <v>0</v>
      </c>
      <c r="Z150" s="171">
        <v>0</v>
      </c>
      <c r="AA150" s="172">
        <f t="shared" si="8"/>
        <v>0</v>
      </c>
      <c r="AR150" s="18" t="s">
        <v>202</v>
      </c>
      <c r="AT150" s="18" t="s">
        <v>199</v>
      </c>
      <c r="AU150" s="18" t="s">
        <v>125</v>
      </c>
      <c r="AY150" s="18" t="s">
        <v>186</v>
      </c>
      <c r="BE150" s="109">
        <f t="shared" si="9"/>
        <v>0</v>
      </c>
      <c r="BF150" s="109">
        <f t="shared" si="10"/>
        <v>0</v>
      </c>
      <c r="BG150" s="109">
        <f t="shared" si="11"/>
        <v>0</v>
      </c>
      <c r="BH150" s="109">
        <f t="shared" si="12"/>
        <v>0</v>
      </c>
      <c r="BI150" s="109">
        <f t="shared" si="13"/>
        <v>0</v>
      </c>
      <c r="BJ150" s="18" t="s">
        <v>83</v>
      </c>
      <c r="BK150" s="109">
        <f t="shared" si="14"/>
        <v>0</v>
      </c>
      <c r="BL150" s="18" t="s">
        <v>191</v>
      </c>
      <c r="BM150" s="18" t="s">
        <v>206</v>
      </c>
    </row>
    <row r="151" spans="2:65" s="1" customFormat="1" ht="38.25" customHeight="1">
      <c r="B151" s="34"/>
      <c r="C151" s="166" t="s">
        <v>198</v>
      </c>
      <c r="D151" s="166" t="s">
        <v>187</v>
      </c>
      <c r="E151" s="167" t="s">
        <v>207</v>
      </c>
      <c r="F151" s="244" t="s">
        <v>208</v>
      </c>
      <c r="G151" s="244"/>
      <c r="H151" s="244"/>
      <c r="I151" s="244"/>
      <c r="J151" s="168" t="s">
        <v>190</v>
      </c>
      <c r="K151" s="169">
        <v>5.67</v>
      </c>
      <c r="L151" s="245">
        <v>0</v>
      </c>
      <c r="M151" s="246"/>
      <c r="N151" s="247">
        <f t="shared" si="5"/>
        <v>0</v>
      </c>
      <c r="O151" s="247"/>
      <c r="P151" s="247"/>
      <c r="Q151" s="247"/>
      <c r="R151" s="36"/>
      <c r="T151" s="170" t="s">
        <v>22</v>
      </c>
      <c r="U151" s="43" t="s">
        <v>41</v>
      </c>
      <c r="V151" s="35"/>
      <c r="W151" s="171">
        <f t="shared" si="6"/>
        <v>0</v>
      </c>
      <c r="X151" s="171">
        <v>0</v>
      </c>
      <c r="Y151" s="171">
        <f t="shared" si="7"/>
        <v>0</v>
      </c>
      <c r="Z151" s="171">
        <v>0</v>
      </c>
      <c r="AA151" s="172">
        <f t="shared" si="8"/>
        <v>0</v>
      </c>
      <c r="AR151" s="18" t="s">
        <v>191</v>
      </c>
      <c r="AT151" s="18" t="s">
        <v>187</v>
      </c>
      <c r="AU151" s="18" t="s">
        <v>125</v>
      </c>
      <c r="AY151" s="18" t="s">
        <v>186</v>
      </c>
      <c r="BE151" s="109">
        <f t="shared" si="9"/>
        <v>0</v>
      </c>
      <c r="BF151" s="109">
        <f t="shared" si="10"/>
        <v>0</v>
      </c>
      <c r="BG151" s="109">
        <f t="shared" si="11"/>
        <v>0</v>
      </c>
      <c r="BH151" s="109">
        <f t="shared" si="12"/>
        <v>0</v>
      </c>
      <c r="BI151" s="109">
        <f t="shared" si="13"/>
        <v>0</v>
      </c>
      <c r="BJ151" s="18" t="s">
        <v>83</v>
      </c>
      <c r="BK151" s="109">
        <f t="shared" si="14"/>
        <v>0</v>
      </c>
      <c r="BL151" s="18" t="s">
        <v>191</v>
      </c>
      <c r="BM151" s="18" t="s">
        <v>209</v>
      </c>
    </row>
    <row r="152" spans="2:65" s="1" customFormat="1" ht="25.5" customHeight="1">
      <c r="B152" s="34"/>
      <c r="C152" s="166" t="s">
        <v>210</v>
      </c>
      <c r="D152" s="166" t="s">
        <v>187</v>
      </c>
      <c r="E152" s="167" t="s">
        <v>211</v>
      </c>
      <c r="F152" s="244" t="s">
        <v>212</v>
      </c>
      <c r="G152" s="244"/>
      <c r="H152" s="244"/>
      <c r="I152" s="244"/>
      <c r="J152" s="168" t="s">
        <v>213</v>
      </c>
      <c r="K152" s="169">
        <v>0.431</v>
      </c>
      <c r="L152" s="245">
        <v>0</v>
      </c>
      <c r="M152" s="246"/>
      <c r="N152" s="247">
        <f t="shared" si="5"/>
        <v>0</v>
      </c>
      <c r="O152" s="247"/>
      <c r="P152" s="247"/>
      <c r="Q152" s="247"/>
      <c r="R152" s="36"/>
      <c r="T152" s="170" t="s">
        <v>22</v>
      </c>
      <c r="U152" s="43" t="s">
        <v>41</v>
      </c>
      <c r="V152" s="35"/>
      <c r="W152" s="171">
        <f t="shared" si="6"/>
        <v>0</v>
      </c>
      <c r="X152" s="171">
        <v>0</v>
      </c>
      <c r="Y152" s="171">
        <f t="shared" si="7"/>
        <v>0</v>
      </c>
      <c r="Z152" s="171">
        <v>0</v>
      </c>
      <c r="AA152" s="172">
        <f t="shared" si="8"/>
        <v>0</v>
      </c>
      <c r="AR152" s="18" t="s">
        <v>191</v>
      </c>
      <c r="AT152" s="18" t="s">
        <v>187</v>
      </c>
      <c r="AU152" s="18" t="s">
        <v>125</v>
      </c>
      <c r="AY152" s="18" t="s">
        <v>186</v>
      </c>
      <c r="BE152" s="109">
        <f t="shared" si="9"/>
        <v>0</v>
      </c>
      <c r="BF152" s="109">
        <f t="shared" si="10"/>
        <v>0</v>
      </c>
      <c r="BG152" s="109">
        <f t="shared" si="11"/>
        <v>0</v>
      </c>
      <c r="BH152" s="109">
        <f t="shared" si="12"/>
        <v>0</v>
      </c>
      <c r="BI152" s="109">
        <f t="shared" si="13"/>
        <v>0</v>
      </c>
      <c r="BJ152" s="18" t="s">
        <v>83</v>
      </c>
      <c r="BK152" s="109">
        <f t="shared" si="14"/>
        <v>0</v>
      </c>
      <c r="BL152" s="18" t="s">
        <v>191</v>
      </c>
      <c r="BM152" s="18" t="s">
        <v>214</v>
      </c>
    </row>
    <row r="153" spans="2:65" s="1" customFormat="1" ht="38.25" customHeight="1">
      <c r="B153" s="34"/>
      <c r="C153" s="166" t="s">
        <v>202</v>
      </c>
      <c r="D153" s="166" t="s">
        <v>187</v>
      </c>
      <c r="E153" s="167" t="s">
        <v>215</v>
      </c>
      <c r="F153" s="244" t="s">
        <v>216</v>
      </c>
      <c r="G153" s="244"/>
      <c r="H153" s="244"/>
      <c r="I153" s="244"/>
      <c r="J153" s="168" t="s">
        <v>217</v>
      </c>
      <c r="K153" s="169">
        <v>5</v>
      </c>
      <c r="L153" s="245">
        <v>0</v>
      </c>
      <c r="M153" s="246"/>
      <c r="N153" s="247">
        <f t="shared" si="5"/>
        <v>0</v>
      </c>
      <c r="O153" s="247"/>
      <c r="P153" s="247"/>
      <c r="Q153" s="247"/>
      <c r="R153" s="36"/>
      <c r="T153" s="170" t="s">
        <v>22</v>
      </c>
      <c r="U153" s="43" t="s">
        <v>41</v>
      </c>
      <c r="V153" s="35"/>
      <c r="W153" s="171">
        <f t="shared" si="6"/>
        <v>0</v>
      </c>
      <c r="X153" s="171">
        <v>0</v>
      </c>
      <c r="Y153" s="171">
        <f t="shared" si="7"/>
        <v>0</v>
      </c>
      <c r="Z153" s="171">
        <v>0</v>
      </c>
      <c r="AA153" s="172">
        <f t="shared" si="8"/>
        <v>0</v>
      </c>
      <c r="AR153" s="18" t="s">
        <v>191</v>
      </c>
      <c r="AT153" s="18" t="s">
        <v>187</v>
      </c>
      <c r="AU153" s="18" t="s">
        <v>125</v>
      </c>
      <c r="AY153" s="18" t="s">
        <v>186</v>
      </c>
      <c r="BE153" s="109">
        <f t="shared" si="9"/>
        <v>0</v>
      </c>
      <c r="BF153" s="109">
        <f t="shared" si="10"/>
        <v>0</v>
      </c>
      <c r="BG153" s="109">
        <f t="shared" si="11"/>
        <v>0</v>
      </c>
      <c r="BH153" s="109">
        <f t="shared" si="12"/>
        <v>0</v>
      </c>
      <c r="BI153" s="109">
        <f t="shared" si="13"/>
        <v>0</v>
      </c>
      <c r="BJ153" s="18" t="s">
        <v>83</v>
      </c>
      <c r="BK153" s="109">
        <f t="shared" si="14"/>
        <v>0</v>
      </c>
      <c r="BL153" s="18" t="s">
        <v>191</v>
      </c>
      <c r="BM153" s="18" t="s">
        <v>218</v>
      </c>
    </row>
    <row r="154" spans="2:65" s="1" customFormat="1" ht="38.25" customHeight="1">
      <c r="B154" s="34"/>
      <c r="C154" s="166" t="s">
        <v>219</v>
      </c>
      <c r="D154" s="166" t="s">
        <v>187</v>
      </c>
      <c r="E154" s="167" t="s">
        <v>220</v>
      </c>
      <c r="F154" s="244" t="s">
        <v>221</v>
      </c>
      <c r="G154" s="244"/>
      <c r="H154" s="244"/>
      <c r="I154" s="244"/>
      <c r="J154" s="168" t="s">
        <v>190</v>
      </c>
      <c r="K154" s="169">
        <v>12.325</v>
      </c>
      <c r="L154" s="245">
        <v>0</v>
      </c>
      <c r="M154" s="246"/>
      <c r="N154" s="247">
        <f t="shared" si="5"/>
        <v>0</v>
      </c>
      <c r="O154" s="247"/>
      <c r="P154" s="247"/>
      <c r="Q154" s="247"/>
      <c r="R154" s="36"/>
      <c r="T154" s="170" t="s">
        <v>22</v>
      </c>
      <c r="U154" s="43" t="s">
        <v>41</v>
      </c>
      <c r="V154" s="35"/>
      <c r="W154" s="171">
        <f t="shared" si="6"/>
        <v>0</v>
      </c>
      <c r="X154" s="171">
        <v>0</v>
      </c>
      <c r="Y154" s="171">
        <f t="shared" si="7"/>
        <v>0</v>
      </c>
      <c r="Z154" s="171">
        <v>0</v>
      </c>
      <c r="AA154" s="172">
        <f t="shared" si="8"/>
        <v>0</v>
      </c>
      <c r="AR154" s="18" t="s">
        <v>191</v>
      </c>
      <c r="AT154" s="18" t="s">
        <v>187</v>
      </c>
      <c r="AU154" s="18" t="s">
        <v>125</v>
      </c>
      <c r="AY154" s="18" t="s">
        <v>186</v>
      </c>
      <c r="BE154" s="109">
        <f t="shared" si="9"/>
        <v>0</v>
      </c>
      <c r="BF154" s="109">
        <f t="shared" si="10"/>
        <v>0</v>
      </c>
      <c r="BG154" s="109">
        <f t="shared" si="11"/>
        <v>0</v>
      </c>
      <c r="BH154" s="109">
        <f t="shared" si="12"/>
        <v>0</v>
      </c>
      <c r="BI154" s="109">
        <f t="shared" si="13"/>
        <v>0</v>
      </c>
      <c r="BJ154" s="18" t="s">
        <v>83</v>
      </c>
      <c r="BK154" s="109">
        <f t="shared" si="14"/>
        <v>0</v>
      </c>
      <c r="BL154" s="18" t="s">
        <v>191</v>
      </c>
      <c r="BM154" s="18" t="s">
        <v>222</v>
      </c>
    </row>
    <row r="155" spans="2:65" s="1" customFormat="1" ht="25.5" customHeight="1">
      <c r="B155" s="34"/>
      <c r="C155" s="166" t="s">
        <v>206</v>
      </c>
      <c r="D155" s="166" t="s">
        <v>187</v>
      </c>
      <c r="E155" s="167" t="s">
        <v>223</v>
      </c>
      <c r="F155" s="244" t="s">
        <v>224</v>
      </c>
      <c r="G155" s="244"/>
      <c r="H155" s="244"/>
      <c r="I155" s="244"/>
      <c r="J155" s="168" t="s">
        <v>225</v>
      </c>
      <c r="K155" s="169">
        <v>1</v>
      </c>
      <c r="L155" s="245">
        <v>0</v>
      </c>
      <c r="M155" s="246"/>
      <c r="N155" s="247">
        <f t="shared" si="5"/>
        <v>0</v>
      </c>
      <c r="O155" s="247"/>
      <c r="P155" s="247"/>
      <c r="Q155" s="247"/>
      <c r="R155" s="36"/>
      <c r="T155" s="170" t="s">
        <v>22</v>
      </c>
      <c r="U155" s="43" t="s">
        <v>41</v>
      </c>
      <c r="V155" s="35"/>
      <c r="W155" s="171">
        <f t="shared" si="6"/>
        <v>0</v>
      </c>
      <c r="X155" s="171">
        <v>0</v>
      </c>
      <c r="Y155" s="171">
        <f t="shared" si="7"/>
        <v>0</v>
      </c>
      <c r="Z155" s="171">
        <v>0</v>
      </c>
      <c r="AA155" s="172">
        <f t="shared" si="8"/>
        <v>0</v>
      </c>
      <c r="AR155" s="18" t="s">
        <v>191</v>
      </c>
      <c r="AT155" s="18" t="s">
        <v>187</v>
      </c>
      <c r="AU155" s="18" t="s">
        <v>125</v>
      </c>
      <c r="AY155" s="18" t="s">
        <v>186</v>
      </c>
      <c r="BE155" s="109">
        <f t="shared" si="9"/>
        <v>0</v>
      </c>
      <c r="BF155" s="109">
        <f t="shared" si="10"/>
        <v>0</v>
      </c>
      <c r="BG155" s="109">
        <f t="shared" si="11"/>
        <v>0</v>
      </c>
      <c r="BH155" s="109">
        <f t="shared" si="12"/>
        <v>0</v>
      </c>
      <c r="BI155" s="109">
        <f t="shared" si="13"/>
        <v>0</v>
      </c>
      <c r="BJ155" s="18" t="s">
        <v>83</v>
      </c>
      <c r="BK155" s="109">
        <f t="shared" si="14"/>
        <v>0</v>
      </c>
      <c r="BL155" s="18" t="s">
        <v>191</v>
      </c>
      <c r="BM155" s="18" t="s">
        <v>226</v>
      </c>
    </row>
    <row r="156" spans="2:65" s="1" customFormat="1" ht="51" customHeight="1">
      <c r="B156" s="34"/>
      <c r="C156" s="166" t="s">
        <v>227</v>
      </c>
      <c r="D156" s="166" t="s">
        <v>187</v>
      </c>
      <c r="E156" s="167" t="s">
        <v>228</v>
      </c>
      <c r="F156" s="244" t="s">
        <v>229</v>
      </c>
      <c r="G156" s="244"/>
      <c r="H156" s="244"/>
      <c r="I156" s="244"/>
      <c r="J156" s="168" t="s">
        <v>190</v>
      </c>
      <c r="K156" s="169">
        <v>19.17</v>
      </c>
      <c r="L156" s="245">
        <v>0</v>
      </c>
      <c r="M156" s="246"/>
      <c r="N156" s="247">
        <f t="shared" si="5"/>
        <v>0</v>
      </c>
      <c r="O156" s="247"/>
      <c r="P156" s="247"/>
      <c r="Q156" s="247"/>
      <c r="R156" s="36"/>
      <c r="T156" s="170" t="s">
        <v>22</v>
      </c>
      <c r="U156" s="43" t="s">
        <v>41</v>
      </c>
      <c r="V156" s="35"/>
      <c r="W156" s="171">
        <f t="shared" si="6"/>
        <v>0</v>
      </c>
      <c r="X156" s="171">
        <v>0</v>
      </c>
      <c r="Y156" s="171">
        <f t="shared" si="7"/>
        <v>0</v>
      </c>
      <c r="Z156" s="171">
        <v>0</v>
      </c>
      <c r="AA156" s="172">
        <f t="shared" si="8"/>
        <v>0</v>
      </c>
      <c r="AR156" s="18" t="s">
        <v>191</v>
      </c>
      <c r="AT156" s="18" t="s">
        <v>187</v>
      </c>
      <c r="AU156" s="18" t="s">
        <v>125</v>
      </c>
      <c r="AY156" s="18" t="s">
        <v>186</v>
      </c>
      <c r="BE156" s="109">
        <f t="shared" si="9"/>
        <v>0</v>
      </c>
      <c r="BF156" s="109">
        <f t="shared" si="10"/>
        <v>0</v>
      </c>
      <c r="BG156" s="109">
        <f t="shared" si="11"/>
        <v>0</v>
      </c>
      <c r="BH156" s="109">
        <f t="shared" si="12"/>
        <v>0</v>
      </c>
      <c r="BI156" s="109">
        <f t="shared" si="13"/>
        <v>0</v>
      </c>
      <c r="BJ156" s="18" t="s">
        <v>83</v>
      </c>
      <c r="BK156" s="109">
        <f t="shared" si="14"/>
        <v>0</v>
      </c>
      <c r="BL156" s="18" t="s">
        <v>191</v>
      </c>
      <c r="BM156" s="18" t="s">
        <v>230</v>
      </c>
    </row>
    <row r="157" spans="2:65" s="1" customFormat="1" ht="51" customHeight="1">
      <c r="B157" s="34"/>
      <c r="C157" s="166" t="s">
        <v>209</v>
      </c>
      <c r="D157" s="166" t="s">
        <v>187</v>
      </c>
      <c r="E157" s="167" t="s">
        <v>231</v>
      </c>
      <c r="F157" s="244" t="s">
        <v>232</v>
      </c>
      <c r="G157" s="244"/>
      <c r="H157" s="244"/>
      <c r="I157" s="244"/>
      <c r="J157" s="168" t="s">
        <v>190</v>
      </c>
      <c r="K157" s="169">
        <v>27.01</v>
      </c>
      <c r="L157" s="245">
        <v>0</v>
      </c>
      <c r="M157" s="246"/>
      <c r="N157" s="247">
        <f t="shared" si="5"/>
        <v>0</v>
      </c>
      <c r="O157" s="247"/>
      <c r="P157" s="247"/>
      <c r="Q157" s="247"/>
      <c r="R157" s="36"/>
      <c r="T157" s="170" t="s">
        <v>22</v>
      </c>
      <c r="U157" s="43" t="s">
        <v>41</v>
      </c>
      <c r="V157" s="35"/>
      <c r="W157" s="171">
        <f t="shared" si="6"/>
        <v>0</v>
      </c>
      <c r="X157" s="171">
        <v>0</v>
      </c>
      <c r="Y157" s="171">
        <f t="shared" si="7"/>
        <v>0</v>
      </c>
      <c r="Z157" s="171">
        <v>0</v>
      </c>
      <c r="AA157" s="172">
        <f t="shared" si="8"/>
        <v>0</v>
      </c>
      <c r="AR157" s="18" t="s">
        <v>191</v>
      </c>
      <c r="AT157" s="18" t="s">
        <v>187</v>
      </c>
      <c r="AU157" s="18" t="s">
        <v>125</v>
      </c>
      <c r="AY157" s="18" t="s">
        <v>186</v>
      </c>
      <c r="BE157" s="109">
        <f t="shared" si="9"/>
        <v>0</v>
      </c>
      <c r="BF157" s="109">
        <f t="shared" si="10"/>
        <v>0</v>
      </c>
      <c r="BG157" s="109">
        <f t="shared" si="11"/>
        <v>0</v>
      </c>
      <c r="BH157" s="109">
        <f t="shared" si="12"/>
        <v>0</v>
      </c>
      <c r="BI157" s="109">
        <f t="shared" si="13"/>
        <v>0</v>
      </c>
      <c r="BJ157" s="18" t="s">
        <v>83</v>
      </c>
      <c r="BK157" s="109">
        <f t="shared" si="14"/>
        <v>0</v>
      </c>
      <c r="BL157" s="18" t="s">
        <v>191</v>
      </c>
      <c r="BM157" s="18" t="s">
        <v>233</v>
      </c>
    </row>
    <row r="158" spans="2:65" s="1" customFormat="1" ht="38.25" customHeight="1">
      <c r="B158" s="34"/>
      <c r="C158" s="166" t="s">
        <v>234</v>
      </c>
      <c r="D158" s="166" t="s">
        <v>187</v>
      </c>
      <c r="E158" s="167" t="s">
        <v>235</v>
      </c>
      <c r="F158" s="244" t="s">
        <v>236</v>
      </c>
      <c r="G158" s="244"/>
      <c r="H158" s="244"/>
      <c r="I158" s="244"/>
      <c r="J158" s="168" t="s">
        <v>190</v>
      </c>
      <c r="K158" s="169">
        <v>17.249</v>
      </c>
      <c r="L158" s="245">
        <v>0</v>
      </c>
      <c r="M158" s="246"/>
      <c r="N158" s="247">
        <f t="shared" si="5"/>
        <v>0</v>
      </c>
      <c r="O158" s="247"/>
      <c r="P158" s="247"/>
      <c r="Q158" s="247"/>
      <c r="R158" s="36"/>
      <c r="T158" s="170" t="s">
        <v>22</v>
      </c>
      <c r="U158" s="43" t="s">
        <v>41</v>
      </c>
      <c r="V158" s="35"/>
      <c r="W158" s="171">
        <f t="shared" si="6"/>
        <v>0</v>
      </c>
      <c r="X158" s="171">
        <v>0</v>
      </c>
      <c r="Y158" s="171">
        <f t="shared" si="7"/>
        <v>0</v>
      </c>
      <c r="Z158" s="171">
        <v>0</v>
      </c>
      <c r="AA158" s="172">
        <f t="shared" si="8"/>
        <v>0</v>
      </c>
      <c r="AR158" s="18" t="s">
        <v>191</v>
      </c>
      <c r="AT158" s="18" t="s">
        <v>187</v>
      </c>
      <c r="AU158" s="18" t="s">
        <v>125</v>
      </c>
      <c r="AY158" s="18" t="s">
        <v>186</v>
      </c>
      <c r="BE158" s="109">
        <f t="shared" si="9"/>
        <v>0</v>
      </c>
      <c r="BF158" s="109">
        <f t="shared" si="10"/>
        <v>0</v>
      </c>
      <c r="BG158" s="109">
        <f t="shared" si="11"/>
        <v>0</v>
      </c>
      <c r="BH158" s="109">
        <f t="shared" si="12"/>
        <v>0</v>
      </c>
      <c r="BI158" s="109">
        <f t="shared" si="13"/>
        <v>0</v>
      </c>
      <c r="BJ158" s="18" t="s">
        <v>83</v>
      </c>
      <c r="BK158" s="109">
        <f t="shared" si="14"/>
        <v>0</v>
      </c>
      <c r="BL158" s="18" t="s">
        <v>191</v>
      </c>
      <c r="BM158" s="18" t="s">
        <v>237</v>
      </c>
    </row>
    <row r="159" spans="2:65" s="1" customFormat="1" ht="38.25" customHeight="1">
      <c r="B159" s="34"/>
      <c r="C159" s="166" t="s">
        <v>214</v>
      </c>
      <c r="D159" s="166" t="s">
        <v>187</v>
      </c>
      <c r="E159" s="167" t="s">
        <v>238</v>
      </c>
      <c r="F159" s="244" t="s">
        <v>239</v>
      </c>
      <c r="G159" s="244"/>
      <c r="H159" s="244"/>
      <c r="I159" s="244"/>
      <c r="J159" s="168" t="s">
        <v>190</v>
      </c>
      <c r="K159" s="169">
        <v>2</v>
      </c>
      <c r="L159" s="245">
        <v>0</v>
      </c>
      <c r="M159" s="246"/>
      <c r="N159" s="247">
        <f t="shared" si="5"/>
        <v>0</v>
      </c>
      <c r="O159" s="247"/>
      <c r="P159" s="247"/>
      <c r="Q159" s="247"/>
      <c r="R159" s="36"/>
      <c r="T159" s="170" t="s">
        <v>22</v>
      </c>
      <c r="U159" s="43" t="s">
        <v>41</v>
      </c>
      <c r="V159" s="35"/>
      <c r="W159" s="171">
        <f t="shared" si="6"/>
        <v>0</v>
      </c>
      <c r="X159" s="171">
        <v>0</v>
      </c>
      <c r="Y159" s="171">
        <f t="shared" si="7"/>
        <v>0</v>
      </c>
      <c r="Z159" s="171">
        <v>0</v>
      </c>
      <c r="AA159" s="172">
        <f t="shared" si="8"/>
        <v>0</v>
      </c>
      <c r="AR159" s="18" t="s">
        <v>191</v>
      </c>
      <c r="AT159" s="18" t="s">
        <v>187</v>
      </c>
      <c r="AU159" s="18" t="s">
        <v>125</v>
      </c>
      <c r="AY159" s="18" t="s">
        <v>186</v>
      </c>
      <c r="BE159" s="109">
        <f t="shared" si="9"/>
        <v>0</v>
      </c>
      <c r="BF159" s="109">
        <f t="shared" si="10"/>
        <v>0</v>
      </c>
      <c r="BG159" s="109">
        <f t="shared" si="11"/>
        <v>0</v>
      </c>
      <c r="BH159" s="109">
        <f t="shared" si="12"/>
        <v>0</v>
      </c>
      <c r="BI159" s="109">
        <f t="shared" si="13"/>
        <v>0</v>
      </c>
      <c r="BJ159" s="18" t="s">
        <v>83</v>
      </c>
      <c r="BK159" s="109">
        <f t="shared" si="14"/>
        <v>0</v>
      </c>
      <c r="BL159" s="18" t="s">
        <v>191</v>
      </c>
      <c r="BM159" s="18" t="s">
        <v>240</v>
      </c>
    </row>
    <row r="160" spans="2:65" s="1" customFormat="1" ht="38.25" customHeight="1">
      <c r="B160" s="34"/>
      <c r="C160" s="166" t="s">
        <v>11</v>
      </c>
      <c r="D160" s="166" t="s">
        <v>187</v>
      </c>
      <c r="E160" s="167" t="s">
        <v>241</v>
      </c>
      <c r="F160" s="244" t="s">
        <v>242</v>
      </c>
      <c r="G160" s="244"/>
      <c r="H160" s="244"/>
      <c r="I160" s="244"/>
      <c r="J160" s="168" t="s">
        <v>190</v>
      </c>
      <c r="K160" s="169">
        <v>3.995</v>
      </c>
      <c r="L160" s="245">
        <v>0</v>
      </c>
      <c r="M160" s="246"/>
      <c r="N160" s="247">
        <f t="shared" si="5"/>
        <v>0</v>
      </c>
      <c r="O160" s="247"/>
      <c r="P160" s="247"/>
      <c r="Q160" s="247"/>
      <c r="R160" s="36"/>
      <c r="T160" s="170" t="s">
        <v>22</v>
      </c>
      <c r="U160" s="43" t="s">
        <v>41</v>
      </c>
      <c r="V160" s="35"/>
      <c r="W160" s="171">
        <f t="shared" si="6"/>
        <v>0</v>
      </c>
      <c r="X160" s="171">
        <v>0</v>
      </c>
      <c r="Y160" s="171">
        <f t="shared" si="7"/>
        <v>0</v>
      </c>
      <c r="Z160" s="171">
        <v>0</v>
      </c>
      <c r="AA160" s="172">
        <f t="shared" si="8"/>
        <v>0</v>
      </c>
      <c r="AR160" s="18" t="s">
        <v>191</v>
      </c>
      <c r="AT160" s="18" t="s">
        <v>187</v>
      </c>
      <c r="AU160" s="18" t="s">
        <v>125</v>
      </c>
      <c r="AY160" s="18" t="s">
        <v>186</v>
      </c>
      <c r="BE160" s="109">
        <f t="shared" si="9"/>
        <v>0</v>
      </c>
      <c r="BF160" s="109">
        <f t="shared" si="10"/>
        <v>0</v>
      </c>
      <c r="BG160" s="109">
        <f t="shared" si="11"/>
        <v>0</v>
      </c>
      <c r="BH160" s="109">
        <f t="shared" si="12"/>
        <v>0</v>
      </c>
      <c r="BI160" s="109">
        <f t="shared" si="13"/>
        <v>0</v>
      </c>
      <c r="BJ160" s="18" t="s">
        <v>83</v>
      </c>
      <c r="BK160" s="109">
        <f t="shared" si="14"/>
        <v>0</v>
      </c>
      <c r="BL160" s="18" t="s">
        <v>191</v>
      </c>
      <c r="BM160" s="18" t="s">
        <v>243</v>
      </c>
    </row>
    <row r="161" spans="2:65" s="1" customFormat="1" ht="25.5" customHeight="1">
      <c r="B161" s="34"/>
      <c r="C161" s="166" t="s">
        <v>218</v>
      </c>
      <c r="D161" s="166" t="s">
        <v>187</v>
      </c>
      <c r="E161" s="167" t="s">
        <v>244</v>
      </c>
      <c r="F161" s="244" t="s">
        <v>245</v>
      </c>
      <c r="G161" s="244"/>
      <c r="H161" s="244"/>
      <c r="I161" s="244"/>
      <c r="J161" s="168" t="s">
        <v>190</v>
      </c>
      <c r="K161" s="169">
        <v>3.098</v>
      </c>
      <c r="L161" s="245">
        <v>0</v>
      </c>
      <c r="M161" s="246"/>
      <c r="N161" s="247">
        <f t="shared" si="5"/>
        <v>0</v>
      </c>
      <c r="O161" s="247"/>
      <c r="P161" s="247"/>
      <c r="Q161" s="247"/>
      <c r="R161" s="36"/>
      <c r="T161" s="170" t="s">
        <v>22</v>
      </c>
      <c r="U161" s="43" t="s">
        <v>41</v>
      </c>
      <c r="V161" s="35"/>
      <c r="W161" s="171">
        <f t="shared" si="6"/>
        <v>0</v>
      </c>
      <c r="X161" s="171">
        <v>0</v>
      </c>
      <c r="Y161" s="171">
        <f t="shared" si="7"/>
        <v>0</v>
      </c>
      <c r="Z161" s="171">
        <v>0</v>
      </c>
      <c r="AA161" s="172">
        <f t="shared" si="8"/>
        <v>0</v>
      </c>
      <c r="AR161" s="18" t="s">
        <v>191</v>
      </c>
      <c r="AT161" s="18" t="s">
        <v>187</v>
      </c>
      <c r="AU161" s="18" t="s">
        <v>125</v>
      </c>
      <c r="AY161" s="18" t="s">
        <v>186</v>
      </c>
      <c r="BE161" s="109">
        <f t="shared" si="9"/>
        <v>0</v>
      </c>
      <c r="BF161" s="109">
        <f t="shared" si="10"/>
        <v>0</v>
      </c>
      <c r="BG161" s="109">
        <f t="shared" si="11"/>
        <v>0</v>
      </c>
      <c r="BH161" s="109">
        <f t="shared" si="12"/>
        <v>0</v>
      </c>
      <c r="BI161" s="109">
        <f t="shared" si="13"/>
        <v>0</v>
      </c>
      <c r="BJ161" s="18" t="s">
        <v>83</v>
      </c>
      <c r="BK161" s="109">
        <f t="shared" si="14"/>
        <v>0</v>
      </c>
      <c r="BL161" s="18" t="s">
        <v>191</v>
      </c>
      <c r="BM161" s="18" t="s">
        <v>246</v>
      </c>
    </row>
    <row r="162" spans="2:65" s="1" customFormat="1" ht="51" customHeight="1">
      <c r="B162" s="34"/>
      <c r="C162" s="166" t="s">
        <v>247</v>
      </c>
      <c r="D162" s="166" t="s">
        <v>187</v>
      </c>
      <c r="E162" s="167" t="s">
        <v>248</v>
      </c>
      <c r="F162" s="244" t="s">
        <v>249</v>
      </c>
      <c r="G162" s="244"/>
      <c r="H162" s="244"/>
      <c r="I162" s="244"/>
      <c r="J162" s="168" t="s">
        <v>190</v>
      </c>
      <c r="K162" s="169">
        <v>233.737</v>
      </c>
      <c r="L162" s="245">
        <v>0</v>
      </c>
      <c r="M162" s="246"/>
      <c r="N162" s="247">
        <f t="shared" si="5"/>
        <v>0</v>
      </c>
      <c r="O162" s="247"/>
      <c r="P162" s="247"/>
      <c r="Q162" s="247"/>
      <c r="R162" s="36"/>
      <c r="T162" s="170" t="s">
        <v>22</v>
      </c>
      <c r="U162" s="43" t="s">
        <v>41</v>
      </c>
      <c r="V162" s="35"/>
      <c r="W162" s="171">
        <f t="shared" si="6"/>
        <v>0</v>
      </c>
      <c r="X162" s="171">
        <v>0</v>
      </c>
      <c r="Y162" s="171">
        <f t="shared" si="7"/>
        <v>0</v>
      </c>
      <c r="Z162" s="171">
        <v>0</v>
      </c>
      <c r="AA162" s="172">
        <f t="shared" si="8"/>
        <v>0</v>
      </c>
      <c r="AR162" s="18" t="s">
        <v>191</v>
      </c>
      <c r="AT162" s="18" t="s">
        <v>187</v>
      </c>
      <c r="AU162" s="18" t="s">
        <v>125</v>
      </c>
      <c r="AY162" s="18" t="s">
        <v>186</v>
      </c>
      <c r="BE162" s="109">
        <f t="shared" si="9"/>
        <v>0</v>
      </c>
      <c r="BF162" s="109">
        <f t="shared" si="10"/>
        <v>0</v>
      </c>
      <c r="BG162" s="109">
        <f t="shared" si="11"/>
        <v>0</v>
      </c>
      <c r="BH162" s="109">
        <f t="shared" si="12"/>
        <v>0</v>
      </c>
      <c r="BI162" s="109">
        <f t="shared" si="13"/>
        <v>0</v>
      </c>
      <c r="BJ162" s="18" t="s">
        <v>83</v>
      </c>
      <c r="BK162" s="109">
        <f t="shared" si="14"/>
        <v>0</v>
      </c>
      <c r="BL162" s="18" t="s">
        <v>191</v>
      </c>
      <c r="BM162" s="18" t="s">
        <v>250</v>
      </c>
    </row>
    <row r="163" spans="2:65" s="1" customFormat="1" ht="51" customHeight="1">
      <c r="B163" s="34"/>
      <c r="C163" s="166" t="s">
        <v>222</v>
      </c>
      <c r="D163" s="166" t="s">
        <v>187</v>
      </c>
      <c r="E163" s="167" t="s">
        <v>251</v>
      </c>
      <c r="F163" s="244" t="s">
        <v>252</v>
      </c>
      <c r="G163" s="244"/>
      <c r="H163" s="244"/>
      <c r="I163" s="244"/>
      <c r="J163" s="168" t="s">
        <v>190</v>
      </c>
      <c r="K163" s="169">
        <v>152.077</v>
      </c>
      <c r="L163" s="245">
        <v>0</v>
      </c>
      <c r="M163" s="246"/>
      <c r="N163" s="247">
        <f t="shared" si="5"/>
        <v>0</v>
      </c>
      <c r="O163" s="247"/>
      <c r="P163" s="247"/>
      <c r="Q163" s="247"/>
      <c r="R163" s="36"/>
      <c r="T163" s="170" t="s">
        <v>22</v>
      </c>
      <c r="U163" s="43" t="s">
        <v>41</v>
      </c>
      <c r="V163" s="35"/>
      <c r="W163" s="171">
        <f t="shared" si="6"/>
        <v>0</v>
      </c>
      <c r="X163" s="171">
        <v>0</v>
      </c>
      <c r="Y163" s="171">
        <f t="shared" si="7"/>
        <v>0</v>
      </c>
      <c r="Z163" s="171">
        <v>0</v>
      </c>
      <c r="AA163" s="172">
        <f t="shared" si="8"/>
        <v>0</v>
      </c>
      <c r="AR163" s="18" t="s">
        <v>191</v>
      </c>
      <c r="AT163" s="18" t="s">
        <v>187</v>
      </c>
      <c r="AU163" s="18" t="s">
        <v>125</v>
      </c>
      <c r="AY163" s="18" t="s">
        <v>186</v>
      </c>
      <c r="BE163" s="109">
        <f t="shared" si="9"/>
        <v>0</v>
      </c>
      <c r="BF163" s="109">
        <f t="shared" si="10"/>
        <v>0</v>
      </c>
      <c r="BG163" s="109">
        <f t="shared" si="11"/>
        <v>0</v>
      </c>
      <c r="BH163" s="109">
        <f t="shared" si="12"/>
        <v>0</v>
      </c>
      <c r="BI163" s="109">
        <f t="shared" si="13"/>
        <v>0</v>
      </c>
      <c r="BJ163" s="18" t="s">
        <v>83</v>
      </c>
      <c r="BK163" s="109">
        <f t="shared" si="14"/>
        <v>0</v>
      </c>
      <c r="BL163" s="18" t="s">
        <v>191</v>
      </c>
      <c r="BM163" s="18" t="s">
        <v>253</v>
      </c>
    </row>
    <row r="164" spans="2:65" s="1" customFormat="1" ht="25.5" customHeight="1">
      <c r="B164" s="34"/>
      <c r="C164" s="166" t="s">
        <v>254</v>
      </c>
      <c r="D164" s="166" t="s">
        <v>187</v>
      </c>
      <c r="E164" s="167" t="s">
        <v>255</v>
      </c>
      <c r="F164" s="244" t="s">
        <v>256</v>
      </c>
      <c r="G164" s="244"/>
      <c r="H164" s="244"/>
      <c r="I164" s="244"/>
      <c r="J164" s="168" t="s">
        <v>257</v>
      </c>
      <c r="K164" s="169">
        <v>159.72</v>
      </c>
      <c r="L164" s="245">
        <v>0</v>
      </c>
      <c r="M164" s="246"/>
      <c r="N164" s="247">
        <f t="shared" si="5"/>
        <v>0</v>
      </c>
      <c r="O164" s="247"/>
      <c r="P164" s="247"/>
      <c r="Q164" s="247"/>
      <c r="R164" s="36"/>
      <c r="T164" s="170" t="s">
        <v>22</v>
      </c>
      <c r="U164" s="43" t="s">
        <v>41</v>
      </c>
      <c r="V164" s="35"/>
      <c r="W164" s="171">
        <f t="shared" si="6"/>
        <v>0</v>
      </c>
      <c r="X164" s="171">
        <v>0</v>
      </c>
      <c r="Y164" s="171">
        <f t="shared" si="7"/>
        <v>0</v>
      </c>
      <c r="Z164" s="171">
        <v>0</v>
      </c>
      <c r="AA164" s="172">
        <f t="shared" si="8"/>
        <v>0</v>
      </c>
      <c r="AR164" s="18" t="s">
        <v>191</v>
      </c>
      <c r="AT164" s="18" t="s">
        <v>187</v>
      </c>
      <c r="AU164" s="18" t="s">
        <v>125</v>
      </c>
      <c r="AY164" s="18" t="s">
        <v>186</v>
      </c>
      <c r="BE164" s="109">
        <f t="shared" si="9"/>
        <v>0</v>
      </c>
      <c r="BF164" s="109">
        <f t="shared" si="10"/>
        <v>0</v>
      </c>
      <c r="BG164" s="109">
        <f t="shared" si="11"/>
        <v>0</v>
      </c>
      <c r="BH164" s="109">
        <f t="shared" si="12"/>
        <v>0</v>
      </c>
      <c r="BI164" s="109">
        <f t="shared" si="13"/>
        <v>0</v>
      </c>
      <c r="BJ164" s="18" t="s">
        <v>83</v>
      </c>
      <c r="BK164" s="109">
        <f t="shared" si="14"/>
        <v>0</v>
      </c>
      <c r="BL164" s="18" t="s">
        <v>191</v>
      </c>
      <c r="BM164" s="18" t="s">
        <v>258</v>
      </c>
    </row>
    <row r="165" spans="2:65" s="1" customFormat="1" ht="25.5" customHeight="1">
      <c r="B165" s="34"/>
      <c r="C165" s="166" t="s">
        <v>226</v>
      </c>
      <c r="D165" s="166" t="s">
        <v>187</v>
      </c>
      <c r="E165" s="167" t="s">
        <v>259</v>
      </c>
      <c r="F165" s="244" t="s">
        <v>260</v>
      </c>
      <c r="G165" s="244"/>
      <c r="H165" s="244"/>
      <c r="I165" s="244"/>
      <c r="J165" s="168" t="s">
        <v>257</v>
      </c>
      <c r="K165" s="169">
        <v>105.21</v>
      </c>
      <c r="L165" s="245">
        <v>0</v>
      </c>
      <c r="M165" s="246"/>
      <c r="N165" s="247">
        <f t="shared" si="5"/>
        <v>0</v>
      </c>
      <c r="O165" s="247"/>
      <c r="P165" s="247"/>
      <c r="Q165" s="247"/>
      <c r="R165" s="36"/>
      <c r="T165" s="170" t="s">
        <v>22</v>
      </c>
      <c r="U165" s="43" t="s">
        <v>41</v>
      </c>
      <c r="V165" s="35"/>
      <c r="W165" s="171">
        <f t="shared" si="6"/>
        <v>0</v>
      </c>
      <c r="X165" s="171">
        <v>0</v>
      </c>
      <c r="Y165" s="171">
        <f t="shared" si="7"/>
        <v>0</v>
      </c>
      <c r="Z165" s="171">
        <v>0</v>
      </c>
      <c r="AA165" s="172">
        <f t="shared" si="8"/>
        <v>0</v>
      </c>
      <c r="AR165" s="18" t="s">
        <v>191</v>
      </c>
      <c r="AT165" s="18" t="s">
        <v>187</v>
      </c>
      <c r="AU165" s="18" t="s">
        <v>125</v>
      </c>
      <c r="AY165" s="18" t="s">
        <v>186</v>
      </c>
      <c r="BE165" s="109">
        <f t="shared" si="9"/>
        <v>0</v>
      </c>
      <c r="BF165" s="109">
        <f t="shared" si="10"/>
        <v>0</v>
      </c>
      <c r="BG165" s="109">
        <f t="shared" si="11"/>
        <v>0</v>
      </c>
      <c r="BH165" s="109">
        <f t="shared" si="12"/>
        <v>0</v>
      </c>
      <c r="BI165" s="109">
        <f t="shared" si="13"/>
        <v>0</v>
      </c>
      <c r="BJ165" s="18" t="s">
        <v>83</v>
      </c>
      <c r="BK165" s="109">
        <f t="shared" si="14"/>
        <v>0</v>
      </c>
      <c r="BL165" s="18" t="s">
        <v>191</v>
      </c>
      <c r="BM165" s="18" t="s">
        <v>261</v>
      </c>
    </row>
    <row r="166" spans="2:65" s="1" customFormat="1" ht="25.5" customHeight="1">
      <c r="B166" s="34"/>
      <c r="C166" s="166" t="s">
        <v>10</v>
      </c>
      <c r="D166" s="166" t="s">
        <v>187</v>
      </c>
      <c r="E166" s="167" t="s">
        <v>262</v>
      </c>
      <c r="F166" s="244" t="s">
        <v>263</v>
      </c>
      <c r="G166" s="244"/>
      <c r="H166" s="244"/>
      <c r="I166" s="244"/>
      <c r="J166" s="168" t="s">
        <v>257</v>
      </c>
      <c r="K166" s="169">
        <v>135.43</v>
      </c>
      <c r="L166" s="245">
        <v>0</v>
      </c>
      <c r="M166" s="246"/>
      <c r="N166" s="247">
        <f t="shared" si="5"/>
        <v>0</v>
      </c>
      <c r="O166" s="247"/>
      <c r="P166" s="247"/>
      <c r="Q166" s="247"/>
      <c r="R166" s="36"/>
      <c r="T166" s="170" t="s">
        <v>22</v>
      </c>
      <c r="U166" s="43" t="s">
        <v>41</v>
      </c>
      <c r="V166" s="35"/>
      <c r="W166" s="171">
        <f t="shared" si="6"/>
        <v>0</v>
      </c>
      <c r="X166" s="171">
        <v>0</v>
      </c>
      <c r="Y166" s="171">
        <f t="shared" si="7"/>
        <v>0</v>
      </c>
      <c r="Z166" s="171">
        <v>0</v>
      </c>
      <c r="AA166" s="172">
        <f t="shared" si="8"/>
        <v>0</v>
      </c>
      <c r="AR166" s="18" t="s">
        <v>191</v>
      </c>
      <c r="AT166" s="18" t="s">
        <v>187</v>
      </c>
      <c r="AU166" s="18" t="s">
        <v>125</v>
      </c>
      <c r="AY166" s="18" t="s">
        <v>186</v>
      </c>
      <c r="BE166" s="109">
        <f t="shared" si="9"/>
        <v>0</v>
      </c>
      <c r="BF166" s="109">
        <f t="shared" si="10"/>
        <v>0</v>
      </c>
      <c r="BG166" s="109">
        <f t="shared" si="11"/>
        <v>0</v>
      </c>
      <c r="BH166" s="109">
        <f t="shared" si="12"/>
        <v>0</v>
      </c>
      <c r="BI166" s="109">
        <f t="shared" si="13"/>
        <v>0</v>
      </c>
      <c r="BJ166" s="18" t="s">
        <v>83</v>
      </c>
      <c r="BK166" s="109">
        <f t="shared" si="14"/>
        <v>0</v>
      </c>
      <c r="BL166" s="18" t="s">
        <v>191</v>
      </c>
      <c r="BM166" s="18" t="s">
        <v>264</v>
      </c>
    </row>
    <row r="167" spans="2:65" s="1" customFormat="1" ht="51" customHeight="1">
      <c r="B167" s="34"/>
      <c r="C167" s="166" t="s">
        <v>230</v>
      </c>
      <c r="D167" s="166" t="s">
        <v>187</v>
      </c>
      <c r="E167" s="167" t="s">
        <v>265</v>
      </c>
      <c r="F167" s="244" t="s">
        <v>266</v>
      </c>
      <c r="G167" s="244"/>
      <c r="H167" s="244"/>
      <c r="I167" s="244"/>
      <c r="J167" s="168" t="s">
        <v>197</v>
      </c>
      <c r="K167" s="169">
        <v>0.825</v>
      </c>
      <c r="L167" s="245">
        <v>0</v>
      </c>
      <c r="M167" s="246"/>
      <c r="N167" s="247">
        <f t="shared" si="5"/>
        <v>0</v>
      </c>
      <c r="O167" s="247"/>
      <c r="P167" s="247"/>
      <c r="Q167" s="247"/>
      <c r="R167" s="36"/>
      <c r="T167" s="170" t="s">
        <v>22</v>
      </c>
      <c r="U167" s="43" t="s">
        <v>41</v>
      </c>
      <c r="V167" s="35"/>
      <c r="W167" s="171">
        <f t="shared" si="6"/>
        <v>0</v>
      </c>
      <c r="X167" s="171">
        <v>0</v>
      </c>
      <c r="Y167" s="171">
        <f t="shared" si="7"/>
        <v>0</v>
      </c>
      <c r="Z167" s="171">
        <v>0</v>
      </c>
      <c r="AA167" s="172">
        <f t="shared" si="8"/>
        <v>0</v>
      </c>
      <c r="AR167" s="18" t="s">
        <v>191</v>
      </c>
      <c r="AT167" s="18" t="s">
        <v>187</v>
      </c>
      <c r="AU167" s="18" t="s">
        <v>125</v>
      </c>
      <c r="AY167" s="18" t="s">
        <v>186</v>
      </c>
      <c r="BE167" s="109">
        <f t="shared" si="9"/>
        <v>0</v>
      </c>
      <c r="BF167" s="109">
        <f t="shared" si="10"/>
        <v>0</v>
      </c>
      <c r="BG167" s="109">
        <f t="shared" si="11"/>
        <v>0</v>
      </c>
      <c r="BH167" s="109">
        <f t="shared" si="12"/>
        <v>0</v>
      </c>
      <c r="BI167" s="109">
        <f t="shared" si="13"/>
        <v>0</v>
      </c>
      <c r="BJ167" s="18" t="s">
        <v>83</v>
      </c>
      <c r="BK167" s="109">
        <f t="shared" si="14"/>
        <v>0</v>
      </c>
      <c r="BL167" s="18" t="s">
        <v>191</v>
      </c>
      <c r="BM167" s="18" t="s">
        <v>267</v>
      </c>
    </row>
    <row r="168" spans="2:63" s="9" customFormat="1" ht="29.85" customHeight="1">
      <c r="B168" s="155"/>
      <c r="C168" s="156"/>
      <c r="D168" s="165" t="s">
        <v>137</v>
      </c>
      <c r="E168" s="165"/>
      <c r="F168" s="165"/>
      <c r="G168" s="165"/>
      <c r="H168" s="165"/>
      <c r="I168" s="165"/>
      <c r="J168" s="165"/>
      <c r="K168" s="165"/>
      <c r="L168" s="165"/>
      <c r="M168" s="165"/>
      <c r="N168" s="257">
        <f>BK168</f>
        <v>0</v>
      </c>
      <c r="O168" s="258"/>
      <c r="P168" s="258"/>
      <c r="Q168" s="258"/>
      <c r="R168" s="158"/>
      <c r="T168" s="159"/>
      <c r="U168" s="156"/>
      <c r="V168" s="156"/>
      <c r="W168" s="160">
        <f>SUM(W169:W181)</f>
        <v>0</v>
      </c>
      <c r="X168" s="156"/>
      <c r="Y168" s="160">
        <f>SUM(Y169:Y181)</f>
        <v>0</v>
      </c>
      <c r="Z168" s="156"/>
      <c r="AA168" s="161">
        <f>SUM(AA169:AA181)</f>
        <v>0</v>
      </c>
      <c r="AR168" s="162" t="s">
        <v>83</v>
      </c>
      <c r="AT168" s="163" t="s">
        <v>75</v>
      </c>
      <c r="AU168" s="163" t="s">
        <v>83</v>
      </c>
      <c r="AY168" s="162" t="s">
        <v>186</v>
      </c>
      <c r="BK168" s="164">
        <f>SUM(BK169:BK181)</f>
        <v>0</v>
      </c>
    </row>
    <row r="169" spans="2:65" s="1" customFormat="1" ht="38.25" customHeight="1">
      <c r="B169" s="34"/>
      <c r="C169" s="166" t="s">
        <v>268</v>
      </c>
      <c r="D169" s="166" t="s">
        <v>187</v>
      </c>
      <c r="E169" s="167" t="s">
        <v>269</v>
      </c>
      <c r="F169" s="244" t="s">
        <v>270</v>
      </c>
      <c r="G169" s="244"/>
      <c r="H169" s="244"/>
      <c r="I169" s="244"/>
      <c r="J169" s="168" t="s">
        <v>190</v>
      </c>
      <c r="K169" s="169">
        <v>4.68</v>
      </c>
      <c r="L169" s="245">
        <v>0</v>
      </c>
      <c r="M169" s="246"/>
      <c r="N169" s="247">
        <f aca="true" t="shared" si="15" ref="N169:N181">ROUND(L169*K169,2)</f>
        <v>0</v>
      </c>
      <c r="O169" s="247"/>
      <c r="P169" s="247"/>
      <c r="Q169" s="247"/>
      <c r="R169" s="36"/>
      <c r="T169" s="170" t="s">
        <v>22</v>
      </c>
      <c r="U169" s="43" t="s">
        <v>41</v>
      </c>
      <c r="V169" s="35"/>
      <c r="W169" s="171">
        <f aca="true" t="shared" si="16" ref="W169:W181">V169*K169</f>
        <v>0</v>
      </c>
      <c r="X169" s="171">
        <v>0</v>
      </c>
      <c r="Y169" s="171">
        <f aca="true" t="shared" si="17" ref="Y169:Y181">X169*K169</f>
        <v>0</v>
      </c>
      <c r="Z169" s="171">
        <v>0</v>
      </c>
      <c r="AA169" s="172">
        <f aca="true" t="shared" si="18" ref="AA169:AA181">Z169*K169</f>
        <v>0</v>
      </c>
      <c r="AR169" s="18" t="s">
        <v>191</v>
      </c>
      <c r="AT169" s="18" t="s">
        <v>187</v>
      </c>
      <c r="AU169" s="18" t="s">
        <v>125</v>
      </c>
      <c r="AY169" s="18" t="s">
        <v>186</v>
      </c>
      <c r="BE169" s="109">
        <f aca="true" t="shared" si="19" ref="BE169:BE181">IF(U169="základní",N169,0)</f>
        <v>0</v>
      </c>
      <c r="BF169" s="109">
        <f aca="true" t="shared" si="20" ref="BF169:BF181">IF(U169="snížená",N169,0)</f>
        <v>0</v>
      </c>
      <c r="BG169" s="109">
        <f aca="true" t="shared" si="21" ref="BG169:BG181">IF(U169="zákl. přenesená",N169,0)</f>
        <v>0</v>
      </c>
      <c r="BH169" s="109">
        <f aca="true" t="shared" si="22" ref="BH169:BH181">IF(U169="sníž. přenesená",N169,0)</f>
        <v>0</v>
      </c>
      <c r="BI169" s="109">
        <f aca="true" t="shared" si="23" ref="BI169:BI181">IF(U169="nulová",N169,0)</f>
        <v>0</v>
      </c>
      <c r="BJ169" s="18" t="s">
        <v>83</v>
      </c>
      <c r="BK169" s="109">
        <f aca="true" t="shared" si="24" ref="BK169:BK181">ROUND(L169*K169,2)</f>
        <v>0</v>
      </c>
      <c r="BL169" s="18" t="s">
        <v>191</v>
      </c>
      <c r="BM169" s="18" t="s">
        <v>271</v>
      </c>
    </row>
    <row r="170" spans="2:65" s="1" customFormat="1" ht="38.25" customHeight="1">
      <c r="B170" s="34"/>
      <c r="C170" s="166" t="s">
        <v>233</v>
      </c>
      <c r="D170" s="166" t="s">
        <v>187</v>
      </c>
      <c r="E170" s="167" t="s">
        <v>272</v>
      </c>
      <c r="F170" s="244" t="s">
        <v>273</v>
      </c>
      <c r="G170" s="244"/>
      <c r="H170" s="244"/>
      <c r="I170" s="244"/>
      <c r="J170" s="168" t="s">
        <v>190</v>
      </c>
      <c r="K170" s="169">
        <v>3.098</v>
      </c>
      <c r="L170" s="245">
        <v>0</v>
      </c>
      <c r="M170" s="246"/>
      <c r="N170" s="247">
        <f t="shared" si="15"/>
        <v>0</v>
      </c>
      <c r="O170" s="247"/>
      <c r="P170" s="247"/>
      <c r="Q170" s="247"/>
      <c r="R170" s="36"/>
      <c r="T170" s="170" t="s">
        <v>22</v>
      </c>
      <c r="U170" s="43" t="s">
        <v>41</v>
      </c>
      <c r="V170" s="35"/>
      <c r="W170" s="171">
        <f t="shared" si="16"/>
        <v>0</v>
      </c>
      <c r="X170" s="171">
        <v>0</v>
      </c>
      <c r="Y170" s="171">
        <f t="shared" si="17"/>
        <v>0</v>
      </c>
      <c r="Z170" s="171">
        <v>0</v>
      </c>
      <c r="AA170" s="172">
        <f t="shared" si="18"/>
        <v>0</v>
      </c>
      <c r="AR170" s="18" t="s">
        <v>191</v>
      </c>
      <c r="AT170" s="18" t="s">
        <v>187</v>
      </c>
      <c r="AU170" s="18" t="s">
        <v>125</v>
      </c>
      <c r="AY170" s="18" t="s">
        <v>186</v>
      </c>
      <c r="BE170" s="109">
        <f t="shared" si="19"/>
        <v>0</v>
      </c>
      <c r="BF170" s="109">
        <f t="shared" si="20"/>
        <v>0</v>
      </c>
      <c r="BG170" s="109">
        <f t="shared" si="21"/>
        <v>0</v>
      </c>
      <c r="BH170" s="109">
        <f t="shared" si="22"/>
        <v>0</v>
      </c>
      <c r="BI170" s="109">
        <f t="shared" si="23"/>
        <v>0</v>
      </c>
      <c r="BJ170" s="18" t="s">
        <v>83</v>
      </c>
      <c r="BK170" s="109">
        <f t="shared" si="24"/>
        <v>0</v>
      </c>
      <c r="BL170" s="18" t="s">
        <v>191</v>
      </c>
      <c r="BM170" s="18" t="s">
        <v>274</v>
      </c>
    </row>
    <row r="171" spans="2:65" s="1" customFormat="1" ht="38.25" customHeight="1">
      <c r="B171" s="34"/>
      <c r="C171" s="166" t="s">
        <v>275</v>
      </c>
      <c r="D171" s="166" t="s">
        <v>187</v>
      </c>
      <c r="E171" s="167" t="s">
        <v>276</v>
      </c>
      <c r="F171" s="244" t="s">
        <v>277</v>
      </c>
      <c r="G171" s="244"/>
      <c r="H171" s="244"/>
      <c r="I171" s="244"/>
      <c r="J171" s="168" t="s">
        <v>190</v>
      </c>
      <c r="K171" s="169">
        <v>939.52</v>
      </c>
      <c r="L171" s="245">
        <v>0</v>
      </c>
      <c r="M171" s="246"/>
      <c r="N171" s="247">
        <f t="shared" si="15"/>
        <v>0</v>
      </c>
      <c r="O171" s="247"/>
      <c r="P171" s="247"/>
      <c r="Q171" s="247"/>
      <c r="R171" s="36"/>
      <c r="T171" s="170" t="s">
        <v>22</v>
      </c>
      <c r="U171" s="43" t="s">
        <v>41</v>
      </c>
      <c r="V171" s="35"/>
      <c r="W171" s="171">
        <f t="shared" si="16"/>
        <v>0</v>
      </c>
      <c r="X171" s="171">
        <v>0</v>
      </c>
      <c r="Y171" s="171">
        <f t="shared" si="17"/>
        <v>0</v>
      </c>
      <c r="Z171" s="171">
        <v>0</v>
      </c>
      <c r="AA171" s="172">
        <f t="shared" si="18"/>
        <v>0</v>
      </c>
      <c r="AR171" s="18" t="s">
        <v>191</v>
      </c>
      <c r="AT171" s="18" t="s">
        <v>187</v>
      </c>
      <c r="AU171" s="18" t="s">
        <v>125</v>
      </c>
      <c r="AY171" s="18" t="s">
        <v>186</v>
      </c>
      <c r="BE171" s="109">
        <f t="shared" si="19"/>
        <v>0</v>
      </c>
      <c r="BF171" s="109">
        <f t="shared" si="20"/>
        <v>0</v>
      </c>
      <c r="BG171" s="109">
        <f t="shared" si="21"/>
        <v>0</v>
      </c>
      <c r="BH171" s="109">
        <f t="shared" si="22"/>
        <v>0</v>
      </c>
      <c r="BI171" s="109">
        <f t="shared" si="23"/>
        <v>0</v>
      </c>
      <c r="BJ171" s="18" t="s">
        <v>83</v>
      </c>
      <c r="BK171" s="109">
        <f t="shared" si="24"/>
        <v>0</v>
      </c>
      <c r="BL171" s="18" t="s">
        <v>191</v>
      </c>
      <c r="BM171" s="18" t="s">
        <v>278</v>
      </c>
    </row>
    <row r="172" spans="2:65" s="1" customFormat="1" ht="63.75" customHeight="1">
      <c r="B172" s="34"/>
      <c r="C172" s="166" t="s">
        <v>237</v>
      </c>
      <c r="D172" s="166" t="s">
        <v>187</v>
      </c>
      <c r="E172" s="167" t="s">
        <v>279</v>
      </c>
      <c r="F172" s="244" t="s">
        <v>280</v>
      </c>
      <c r="G172" s="244"/>
      <c r="H172" s="244"/>
      <c r="I172" s="244"/>
      <c r="J172" s="168" t="s">
        <v>190</v>
      </c>
      <c r="K172" s="169">
        <v>154.9</v>
      </c>
      <c r="L172" s="245">
        <v>0</v>
      </c>
      <c r="M172" s="246"/>
      <c r="N172" s="247">
        <f t="shared" si="15"/>
        <v>0</v>
      </c>
      <c r="O172" s="247"/>
      <c r="P172" s="247"/>
      <c r="Q172" s="247"/>
      <c r="R172" s="36"/>
      <c r="T172" s="170" t="s">
        <v>22</v>
      </c>
      <c r="U172" s="43" t="s">
        <v>41</v>
      </c>
      <c r="V172" s="35"/>
      <c r="W172" s="171">
        <f t="shared" si="16"/>
        <v>0</v>
      </c>
      <c r="X172" s="171">
        <v>0</v>
      </c>
      <c r="Y172" s="171">
        <f t="shared" si="17"/>
        <v>0</v>
      </c>
      <c r="Z172" s="171">
        <v>0</v>
      </c>
      <c r="AA172" s="172">
        <f t="shared" si="18"/>
        <v>0</v>
      </c>
      <c r="AR172" s="18" t="s">
        <v>191</v>
      </c>
      <c r="AT172" s="18" t="s">
        <v>187</v>
      </c>
      <c r="AU172" s="18" t="s">
        <v>125</v>
      </c>
      <c r="AY172" s="18" t="s">
        <v>186</v>
      </c>
      <c r="BE172" s="109">
        <f t="shared" si="19"/>
        <v>0</v>
      </c>
      <c r="BF172" s="109">
        <f t="shared" si="20"/>
        <v>0</v>
      </c>
      <c r="BG172" s="109">
        <f t="shared" si="21"/>
        <v>0</v>
      </c>
      <c r="BH172" s="109">
        <f t="shared" si="22"/>
        <v>0</v>
      </c>
      <c r="BI172" s="109">
        <f t="shared" si="23"/>
        <v>0</v>
      </c>
      <c r="BJ172" s="18" t="s">
        <v>83</v>
      </c>
      <c r="BK172" s="109">
        <f t="shared" si="24"/>
        <v>0</v>
      </c>
      <c r="BL172" s="18" t="s">
        <v>191</v>
      </c>
      <c r="BM172" s="18" t="s">
        <v>281</v>
      </c>
    </row>
    <row r="173" spans="2:65" s="1" customFormat="1" ht="51" customHeight="1">
      <c r="B173" s="34"/>
      <c r="C173" s="166" t="s">
        <v>282</v>
      </c>
      <c r="D173" s="166" t="s">
        <v>187</v>
      </c>
      <c r="E173" s="167" t="s">
        <v>283</v>
      </c>
      <c r="F173" s="244" t="s">
        <v>284</v>
      </c>
      <c r="G173" s="244"/>
      <c r="H173" s="244"/>
      <c r="I173" s="244"/>
      <c r="J173" s="168" t="s">
        <v>190</v>
      </c>
      <c r="K173" s="169">
        <v>154.9</v>
      </c>
      <c r="L173" s="245">
        <v>0</v>
      </c>
      <c r="M173" s="246"/>
      <c r="N173" s="247">
        <f t="shared" si="15"/>
        <v>0</v>
      </c>
      <c r="O173" s="247"/>
      <c r="P173" s="247"/>
      <c r="Q173" s="247"/>
      <c r="R173" s="36"/>
      <c r="T173" s="170" t="s">
        <v>22</v>
      </c>
      <c r="U173" s="43" t="s">
        <v>41</v>
      </c>
      <c r="V173" s="35"/>
      <c r="W173" s="171">
        <f t="shared" si="16"/>
        <v>0</v>
      </c>
      <c r="X173" s="171">
        <v>0</v>
      </c>
      <c r="Y173" s="171">
        <f t="shared" si="17"/>
        <v>0</v>
      </c>
      <c r="Z173" s="171">
        <v>0</v>
      </c>
      <c r="AA173" s="172">
        <f t="shared" si="18"/>
        <v>0</v>
      </c>
      <c r="AR173" s="18" t="s">
        <v>191</v>
      </c>
      <c r="AT173" s="18" t="s">
        <v>187</v>
      </c>
      <c r="AU173" s="18" t="s">
        <v>125</v>
      </c>
      <c r="AY173" s="18" t="s">
        <v>186</v>
      </c>
      <c r="BE173" s="109">
        <f t="shared" si="19"/>
        <v>0</v>
      </c>
      <c r="BF173" s="109">
        <f t="shared" si="20"/>
        <v>0</v>
      </c>
      <c r="BG173" s="109">
        <f t="shared" si="21"/>
        <v>0</v>
      </c>
      <c r="BH173" s="109">
        <f t="shared" si="22"/>
        <v>0</v>
      </c>
      <c r="BI173" s="109">
        <f t="shared" si="23"/>
        <v>0</v>
      </c>
      <c r="BJ173" s="18" t="s">
        <v>83</v>
      </c>
      <c r="BK173" s="109">
        <f t="shared" si="24"/>
        <v>0</v>
      </c>
      <c r="BL173" s="18" t="s">
        <v>191</v>
      </c>
      <c r="BM173" s="18" t="s">
        <v>285</v>
      </c>
    </row>
    <row r="174" spans="2:65" s="1" customFormat="1" ht="38.25" customHeight="1">
      <c r="B174" s="34"/>
      <c r="C174" s="166" t="s">
        <v>240</v>
      </c>
      <c r="D174" s="166" t="s">
        <v>187</v>
      </c>
      <c r="E174" s="167" t="s">
        <v>286</v>
      </c>
      <c r="F174" s="244" t="s">
        <v>287</v>
      </c>
      <c r="G174" s="244"/>
      <c r="H174" s="244"/>
      <c r="I174" s="244"/>
      <c r="J174" s="168" t="s">
        <v>190</v>
      </c>
      <c r="K174" s="169">
        <v>154.9</v>
      </c>
      <c r="L174" s="245">
        <v>0</v>
      </c>
      <c r="M174" s="246"/>
      <c r="N174" s="247">
        <f t="shared" si="15"/>
        <v>0</v>
      </c>
      <c r="O174" s="247"/>
      <c r="P174" s="247"/>
      <c r="Q174" s="247"/>
      <c r="R174" s="36"/>
      <c r="T174" s="170" t="s">
        <v>22</v>
      </c>
      <c r="U174" s="43" t="s">
        <v>41</v>
      </c>
      <c r="V174" s="35"/>
      <c r="W174" s="171">
        <f t="shared" si="16"/>
        <v>0</v>
      </c>
      <c r="X174" s="171">
        <v>0</v>
      </c>
      <c r="Y174" s="171">
        <f t="shared" si="17"/>
        <v>0</v>
      </c>
      <c r="Z174" s="171">
        <v>0</v>
      </c>
      <c r="AA174" s="172">
        <f t="shared" si="18"/>
        <v>0</v>
      </c>
      <c r="AR174" s="18" t="s">
        <v>191</v>
      </c>
      <c r="AT174" s="18" t="s">
        <v>187</v>
      </c>
      <c r="AU174" s="18" t="s">
        <v>125</v>
      </c>
      <c r="AY174" s="18" t="s">
        <v>186</v>
      </c>
      <c r="BE174" s="109">
        <f t="shared" si="19"/>
        <v>0</v>
      </c>
      <c r="BF174" s="109">
        <f t="shared" si="20"/>
        <v>0</v>
      </c>
      <c r="BG174" s="109">
        <f t="shared" si="21"/>
        <v>0</v>
      </c>
      <c r="BH174" s="109">
        <f t="shared" si="22"/>
        <v>0</v>
      </c>
      <c r="BI174" s="109">
        <f t="shared" si="23"/>
        <v>0</v>
      </c>
      <c r="BJ174" s="18" t="s">
        <v>83</v>
      </c>
      <c r="BK174" s="109">
        <f t="shared" si="24"/>
        <v>0</v>
      </c>
      <c r="BL174" s="18" t="s">
        <v>191</v>
      </c>
      <c r="BM174" s="18" t="s">
        <v>288</v>
      </c>
    </row>
    <row r="175" spans="2:65" s="1" customFormat="1" ht="38.25" customHeight="1">
      <c r="B175" s="34"/>
      <c r="C175" s="166" t="s">
        <v>289</v>
      </c>
      <c r="D175" s="166" t="s">
        <v>187</v>
      </c>
      <c r="E175" s="167" t="s">
        <v>290</v>
      </c>
      <c r="F175" s="244" t="s">
        <v>291</v>
      </c>
      <c r="G175" s="244"/>
      <c r="H175" s="244"/>
      <c r="I175" s="244"/>
      <c r="J175" s="168" t="s">
        <v>190</v>
      </c>
      <c r="K175" s="169">
        <v>177.918</v>
      </c>
      <c r="L175" s="245">
        <v>0</v>
      </c>
      <c r="M175" s="246"/>
      <c r="N175" s="247">
        <f t="shared" si="15"/>
        <v>0</v>
      </c>
      <c r="O175" s="247"/>
      <c r="P175" s="247"/>
      <c r="Q175" s="247"/>
      <c r="R175" s="36"/>
      <c r="T175" s="170" t="s">
        <v>22</v>
      </c>
      <c r="U175" s="43" t="s">
        <v>41</v>
      </c>
      <c r="V175" s="35"/>
      <c r="W175" s="171">
        <f t="shared" si="16"/>
        <v>0</v>
      </c>
      <c r="X175" s="171">
        <v>0</v>
      </c>
      <c r="Y175" s="171">
        <f t="shared" si="17"/>
        <v>0</v>
      </c>
      <c r="Z175" s="171">
        <v>0</v>
      </c>
      <c r="AA175" s="172">
        <f t="shared" si="18"/>
        <v>0</v>
      </c>
      <c r="AR175" s="18" t="s">
        <v>191</v>
      </c>
      <c r="AT175" s="18" t="s">
        <v>187</v>
      </c>
      <c r="AU175" s="18" t="s">
        <v>125</v>
      </c>
      <c r="AY175" s="18" t="s">
        <v>186</v>
      </c>
      <c r="BE175" s="109">
        <f t="shared" si="19"/>
        <v>0</v>
      </c>
      <c r="BF175" s="109">
        <f t="shared" si="20"/>
        <v>0</v>
      </c>
      <c r="BG175" s="109">
        <f t="shared" si="21"/>
        <v>0</v>
      </c>
      <c r="BH175" s="109">
        <f t="shared" si="22"/>
        <v>0</v>
      </c>
      <c r="BI175" s="109">
        <f t="shared" si="23"/>
        <v>0</v>
      </c>
      <c r="BJ175" s="18" t="s">
        <v>83</v>
      </c>
      <c r="BK175" s="109">
        <f t="shared" si="24"/>
        <v>0</v>
      </c>
      <c r="BL175" s="18" t="s">
        <v>191</v>
      </c>
      <c r="BM175" s="18" t="s">
        <v>292</v>
      </c>
    </row>
    <row r="176" spans="2:65" s="1" customFormat="1" ht="25.5" customHeight="1">
      <c r="B176" s="34"/>
      <c r="C176" s="166" t="s">
        <v>243</v>
      </c>
      <c r="D176" s="166" t="s">
        <v>187</v>
      </c>
      <c r="E176" s="167" t="s">
        <v>293</v>
      </c>
      <c r="F176" s="244" t="s">
        <v>294</v>
      </c>
      <c r="G176" s="244"/>
      <c r="H176" s="244"/>
      <c r="I176" s="244"/>
      <c r="J176" s="168" t="s">
        <v>190</v>
      </c>
      <c r="K176" s="169">
        <v>47.67</v>
      </c>
      <c r="L176" s="245">
        <v>0</v>
      </c>
      <c r="M176" s="246"/>
      <c r="N176" s="247">
        <f t="shared" si="15"/>
        <v>0</v>
      </c>
      <c r="O176" s="247"/>
      <c r="P176" s="247"/>
      <c r="Q176" s="247"/>
      <c r="R176" s="36"/>
      <c r="T176" s="170" t="s">
        <v>22</v>
      </c>
      <c r="U176" s="43" t="s">
        <v>41</v>
      </c>
      <c r="V176" s="35"/>
      <c r="W176" s="171">
        <f t="shared" si="16"/>
        <v>0</v>
      </c>
      <c r="X176" s="171">
        <v>0</v>
      </c>
      <c r="Y176" s="171">
        <f t="shared" si="17"/>
        <v>0</v>
      </c>
      <c r="Z176" s="171">
        <v>0</v>
      </c>
      <c r="AA176" s="172">
        <f t="shared" si="18"/>
        <v>0</v>
      </c>
      <c r="AR176" s="18" t="s">
        <v>191</v>
      </c>
      <c r="AT176" s="18" t="s">
        <v>187</v>
      </c>
      <c r="AU176" s="18" t="s">
        <v>125</v>
      </c>
      <c r="AY176" s="18" t="s">
        <v>186</v>
      </c>
      <c r="BE176" s="109">
        <f t="shared" si="19"/>
        <v>0</v>
      </c>
      <c r="BF176" s="109">
        <f t="shared" si="20"/>
        <v>0</v>
      </c>
      <c r="BG176" s="109">
        <f t="shared" si="21"/>
        <v>0</v>
      </c>
      <c r="BH176" s="109">
        <f t="shared" si="22"/>
        <v>0</v>
      </c>
      <c r="BI176" s="109">
        <f t="shared" si="23"/>
        <v>0</v>
      </c>
      <c r="BJ176" s="18" t="s">
        <v>83</v>
      </c>
      <c r="BK176" s="109">
        <f t="shared" si="24"/>
        <v>0</v>
      </c>
      <c r="BL176" s="18" t="s">
        <v>191</v>
      </c>
      <c r="BM176" s="18" t="s">
        <v>295</v>
      </c>
    </row>
    <row r="177" spans="2:65" s="1" customFormat="1" ht="63.75" customHeight="1">
      <c r="B177" s="34"/>
      <c r="C177" s="166" t="s">
        <v>296</v>
      </c>
      <c r="D177" s="166" t="s">
        <v>187</v>
      </c>
      <c r="E177" s="167" t="s">
        <v>297</v>
      </c>
      <c r="F177" s="244" t="s">
        <v>298</v>
      </c>
      <c r="G177" s="244"/>
      <c r="H177" s="244"/>
      <c r="I177" s="244"/>
      <c r="J177" s="168" t="s">
        <v>190</v>
      </c>
      <c r="K177" s="169">
        <v>1793.105</v>
      </c>
      <c r="L177" s="245">
        <v>0</v>
      </c>
      <c r="M177" s="246"/>
      <c r="N177" s="247">
        <f t="shared" si="15"/>
        <v>0</v>
      </c>
      <c r="O177" s="247"/>
      <c r="P177" s="247"/>
      <c r="Q177" s="247"/>
      <c r="R177" s="36"/>
      <c r="T177" s="170" t="s">
        <v>22</v>
      </c>
      <c r="U177" s="43" t="s">
        <v>41</v>
      </c>
      <c r="V177" s="35"/>
      <c r="W177" s="171">
        <f t="shared" si="16"/>
        <v>0</v>
      </c>
      <c r="X177" s="171">
        <v>0</v>
      </c>
      <c r="Y177" s="171">
        <f t="shared" si="17"/>
        <v>0</v>
      </c>
      <c r="Z177" s="171">
        <v>0</v>
      </c>
      <c r="AA177" s="172">
        <f t="shared" si="18"/>
        <v>0</v>
      </c>
      <c r="AR177" s="18" t="s">
        <v>191</v>
      </c>
      <c r="AT177" s="18" t="s">
        <v>187</v>
      </c>
      <c r="AU177" s="18" t="s">
        <v>125</v>
      </c>
      <c r="AY177" s="18" t="s">
        <v>186</v>
      </c>
      <c r="BE177" s="109">
        <f t="shared" si="19"/>
        <v>0</v>
      </c>
      <c r="BF177" s="109">
        <f t="shared" si="20"/>
        <v>0</v>
      </c>
      <c r="BG177" s="109">
        <f t="shared" si="21"/>
        <v>0</v>
      </c>
      <c r="BH177" s="109">
        <f t="shared" si="22"/>
        <v>0</v>
      </c>
      <c r="BI177" s="109">
        <f t="shared" si="23"/>
        <v>0</v>
      </c>
      <c r="BJ177" s="18" t="s">
        <v>83</v>
      </c>
      <c r="BK177" s="109">
        <f t="shared" si="24"/>
        <v>0</v>
      </c>
      <c r="BL177" s="18" t="s">
        <v>191</v>
      </c>
      <c r="BM177" s="18" t="s">
        <v>299</v>
      </c>
    </row>
    <row r="178" spans="2:65" s="1" customFormat="1" ht="51" customHeight="1">
      <c r="B178" s="34"/>
      <c r="C178" s="166" t="s">
        <v>246</v>
      </c>
      <c r="D178" s="166" t="s">
        <v>187</v>
      </c>
      <c r="E178" s="167" t="s">
        <v>300</v>
      </c>
      <c r="F178" s="244" t="s">
        <v>301</v>
      </c>
      <c r="G178" s="244"/>
      <c r="H178" s="244"/>
      <c r="I178" s="244"/>
      <c r="J178" s="168" t="s">
        <v>190</v>
      </c>
      <c r="K178" s="169">
        <v>2018.693</v>
      </c>
      <c r="L178" s="245">
        <v>0</v>
      </c>
      <c r="M178" s="246"/>
      <c r="N178" s="247">
        <f t="shared" si="15"/>
        <v>0</v>
      </c>
      <c r="O178" s="247"/>
      <c r="P178" s="247"/>
      <c r="Q178" s="247"/>
      <c r="R178" s="36"/>
      <c r="T178" s="170" t="s">
        <v>22</v>
      </c>
      <c r="U178" s="43" t="s">
        <v>41</v>
      </c>
      <c r="V178" s="35"/>
      <c r="W178" s="171">
        <f t="shared" si="16"/>
        <v>0</v>
      </c>
      <c r="X178" s="171">
        <v>0</v>
      </c>
      <c r="Y178" s="171">
        <f t="shared" si="17"/>
        <v>0</v>
      </c>
      <c r="Z178" s="171">
        <v>0</v>
      </c>
      <c r="AA178" s="172">
        <f t="shared" si="18"/>
        <v>0</v>
      </c>
      <c r="AR178" s="18" t="s">
        <v>191</v>
      </c>
      <c r="AT178" s="18" t="s">
        <v>187</v>
      </c>
      <c r="AU178" s="18" t="s">
        <v>125</v>
      </c>
      <c r="AY178" s="18" t="s">
        <v>186</v>
      </c>
      <c r="BE178" s="109">
        <f t="shared" si="19"/>
        <v>0</v>
      </c>
      <c r="BF178" s="109">
        <f t="shared" si="20"/>
        <v>0</v>
      </c>
      <c r="BG178" s="109">
        <f t="shared" si="21"/>
        <v>0</v>
      </c>
      <c r="BH178" s="109">
        <f t="shared" si="22"/>
        <v>0</v>
      </c>
      <c r="BI178" s="109">
        <f t="shared" si="23"/>
        <v>0</v>
      </c>
      <c r="BJ178" s="18" t="s">
        <v>83</v>
      </c>
      <c r="BK178" s="109">
        <f t="shared" si="24"/>
        <v>0</v>
      </c>
      <c r="BL178" s="18" t="s">
        <v>191</v>
      </c>
      <c r="BM178" s="18" t="s">
        <v>302</v>
      </c>
    </row>
    <row r="179" spans="2:65" s="1" customFormat="1" ht="38.25" customHeight="1">
      <c r="B179" s="34"/>
      <c r="C179" s="166" t="s">
        <v>303</v>
      </c>
      <c r="D179" s="166" t="s">
        <v>187</v>
      </c>
      <c r="E179" s="167" t="s">
        <v>304</v>
      </c>
      <c r="F179" s="244" t="s">
        <v>305</v>
      </c>
      <c r="G179" s="244"/>
      <c r="H179" s="244"/>
      <c r="I179" s="244"/>
      <c r="J179" s="168" t="s">
        <v>190</v>
      </c>
      <c r="K179" s="169">
        <v>2018.693</v>
      </c>
      <c r="L179" s="245">
        <v>0</v>
      </c>
      <c r="M179" s="246"/>
      <c r="N179" s="247">
        <f t="shared" si="15"/>
        <v>0</v>
      </c>
      <c r="O179" s="247"/>
      <c r="P179" s="247"/>
      <c r="Q179" s="247"/>
      <c r="R179" s="36"/>
      <c r="T179" s="170" t="s">
        <v>22</v>
      </c>
      <c r="U179" s="43" t="s">
        <v>41</v>
      </c>
      <c r="V179" s="35"/>
      <c r="W179" s="171">
        <f t="shared" si="16"/>
        <v>0</v>
      </c>
      <c r="X179" s="171">
        <v>0</v>
      </c>
      <c r="Y179" s="171">
        <f t="shared" si="17"/>
        <v>0</v>
      </c>
      <c r="Z179" s="171">
        <v>0</v>
      </c>
      <c r="AA179" s="172">
        <f t="shared" si="18"/>
        <v>0</v>
      </c>
      <c r="AR179" s="18" t="s">
        <v>191</v>
      </c>
      <c r="AT179" s="18" t="s">
        <v>187</v>
      </c>
      <c r="AU179" s="18" t="s">
        <v>125</v>
      </c>
      <c r="AY179" s="18" t="s">
        <v>186</v>
      </c>
      <c r="BE179" s="109">
        <f t="shared" si="19"/>
        <v>0</v>
      </c>
      <c r="BF179" s="109">
        <f t="shared" si="20"/>
        <v>0</v>
      </c>
      <c r="BG179" s="109">
        <f t="shared" si="21"/>
        <v>0</v>
      </c>
      <c r="BH179" s="109">
        <f t="shared" si="22"/>
        <v>0</v>
      </c>
      <c r="BI179" s="109">
        <f t="shared" si="23"/>
        <v>0</v>
      </c>
      <c r="BJ179" s="18" t="s">
        <v>83</v>
      </c>
      <c r="BK179" s="109">
        <f t="shared" si="24"/>
        <v>0</v>
      </c>
      <c r="BL179" s="18" t="s">
        <v>191</v>
      </c>
      <c r="BM179" s="18" t="s">
        <v>306</v>
      </c>
    </row>
    <row r="180" spans="2:65" s="1" customFormat="1" ht="38.25" customHeight="1">
      <c r="B180" s="34"/>
      <c r="C180" s="166" t="s">
        <v>250</v>
      </c>
      <c r="D180" s="166" t="s">
        <v>187</v>
      </c>
      <c r="E180" s="167" t="s">
        <v>307</v>
      </c>
      <c r="F180" s="244" t="s">
        <v>308</v>
      </c>
      <c r="G180" s="244"/>
      <c r="H180" s="244"/>
      <c r="I180" s="244"/>
      <c r="J180" s="168" t="s">
        <v>217</v>
      </c>
      <c r="K180" s="169">
        <v>14</v>
      </c>
      <c r="L180" s="245">
        <v>0</v>
      </c>
      <c r="M180" s="246"/>
      <c r="N180" s="247">
        <f t="shared" si="15"/>
        <v>0</v>
      </c>
      <c r="O180" s="247"/>
      <c r="P180" s="247"/>
      <c r="Q180" s="247"/>
      <c r="R180" s="36"/>
      <c r="T180" s="170" t="s">
        <v>22</v>
      </c>
      <c r="U180" s="43" t="s">
        <v>41</v>
      </c>
      <c r="V180" s="35"/>
      <c r="W180" s="171">
        <f t="shared" si="16"/>
        <v>0</v>
      </c>
      <c r="X180" s="171">
        <v>0</v>
      </c>
      <c r="Y180" s="171">
        <f t="shared" si="17"/>
        <v>0</v>
      </c>
      <c r="Z180" s="171">
        <v>0</v>
      </c>
      <c r="AA180" s="172">
        <f t="shared" si="18"/>
        <v>0</v>
      </c>
      <c r="AR180" s="18" t="s">
        <v>191</v>
      </c>
      <c r="AT180" s="18" t="s">
        <v>187</v>
      </c>
      <c r="AU180" s="18" t="s">
        <v>125</v>
      </c>
      <c r="AY180" s="18" t="s">
        <v>186</v>
      </c>
      <c r="BE180" s="109">
        <f t="shared" si="19"/>
        <v>0</v>
      </c>
      <c r="BF180" s="109">
        <f t="shared" si="20"/>
        <v>0</v>
      </c>
      <c r="BG180" s="109">
        <f t="shared" si="21"/>
        <v>0</v>
      </c>
      <c r="BH180" s="109">
        <f t="shared" si="22"/>
        <v>0</v>
      </c>
      <c r="BI180" s="109">
        <f t="shared" si="23"/>
        <v>0</v>
      </c>
      <c r="BJ180" s="18" t="s">
        <v>83</v>
      </c>
      <c r="BK180" s="109">
        <f t="shared" si="24"/>
        <v>0</v>
      </c>
      <c r="BL180" s="18" t="s">
        <v>191</v>
      </c>
      <c r="BM180" s="18" t="s">
        <v>309</v>
      </c>
    </row>
    <row r="181" spans="2:65" s="1" customFormat="1" ht="38.25" customHeight="1">
      <c r="B181" s="34"/>
      <c r="C181" s="166" t="s">
        <v>310</v>
      </c>
      <c r="D181" s="166" t="s">
        <v>187</v>
      </c>
      <c r="E181" s="167" t="s">
        <v>311</v>
      </c>
      <c r="F181" s="244" t="s">
        <v>312</v>
      </c>
      <c r="G181" s="244"/>
      <c r="H181" s="244"/>
      <c r="I181" s="244"/>
      <c r="J181" s="168" t="s">
        <v>217</v>
      </c>
      <c r="K181" s="169">
        <v>30</v>
      </c>
      <c r="L181" s="245">
        <v>0</v>
      </c>
      <c r="M181" s="246"/>
      <c r="N181" s="247">
        <f t="shared" si="15"/>
        <v>0</v>
      </c>
      <c r="O181" s="247"/>
      <c r="P181" s="247"/>
      <c r="Q181" s="247"/>
      <c r="R181" s="36"/>
      <c r="T181" s="170" t="s">
        <v>22</v>
      </c>
      <c r="U181" s="43" t="s">
        <v>41</v>
      </c>
      <c r="V181" s="35"/>
      <c r="W181" s="171">
        <f t="shared" si="16"/>
        <v>0</v>
      </c>
      <c r="X181" s="171">
        <v>0</v>
      </c>
      <c r="Y181" s="171">
        <f t="shared" si="17"/>
        <v>0</v>
      </c>
      <c r="Z181" s="171">
        <v>0</v>
      </c>
      <c r="AA181" s="172">
        <f t="shared" si="18"/>
        <v>0</v>
      </c>
      <c r="AR181" s="18" t="s">
        <v>191</v>
      </c>
      <c r="AT181" s="18" t="s">
        <v>187</v>
      </c>
      <c r="AU181" s="18" t="s">
        <v>125</v>
      </c>
      <c r="AY181" s="18" t="s">
        <v>186</v>
      </c>
      <c r="BE181" s="109">
        <f t="shared" si="19"/>
        <v>0</v>
      </c>
      <c r="BF181" s="109">
        <f t="shared" si="20"/>
        <v>0</v>
      </c>
      <c r="BG181" s="109">
        <f t="shared" si="21"/>
        <v>0</v>
      </c>
      <c r="BH181" s="109">
        <f t="shared" si="22"/>
        <v>0</v>
      </c>
      <c r="BI181" s="109">
        <f t="shared" si="23"/>
        <v>0</v>
      </c>
      <c r="BJ181" s="18" t="s">
        <v>83</v>
      </c>
      <c r="BK181" s="109">
        <f t="shared" si="24"/>
        <v>0</v>
      </c>
      <c r="BL181" s="18" t="s">
        <v>191</v>
      </c>
      <c r="BM181" s="18" t="s">
        <v>313</v>
      </c>
    </row>
    <row r="182" spans="2:63" s="9" customFormat="1" ht="29.85" customHeight="1">
      <c r="B182" s="155"/>
      <c r="C182" s="156"/>
      <c r="D182" s="165" t="s">
        <v>138</v>
      </c>
      <c r="E182" s="165"/>
      <c r="F182" s="165"/>
      <c r="G182" s="165"/>
      <c r="H182" s="165"/>
      <c r="I182" s="165"/>
      <c r="J182" s="165"/>
      <c r="K182" s="165"/>
      <c r="L182" s="165"/>
      <c r="M182" s="165"/>
      <c r="N182" s="257">
        <f>BK182</f>
        <v>0</v>
      </c>
      <c r="O182" s="258"/>
      <c r="P182" s="258"/>
      <c r="Q182" s="258"/>
      <c r="R182" s="158"/>
      <c r="T182" s="159"/>
      <c r="U182" s="156"/>
      <c r="V182" s="156"/>
      <c r="W182" s="160">
        <f>SUM(W183:W188)</f>
        <v>0</v>
      </c>
      <c r="X182" s="156"/>
      <c r="Y182" s="160">
        <f>SUM(Y183:Y188)</f>
        <v>0</v>
      </c>
      <c r="Z182" s="156"/>
      <c r="AA182" s="161">
        <f>SUM(AA183:AA188)</f>
        <v>0</v>
      </c>
      <c r="AR182" s="162" t="s">
        <v>83</v>
      </c>
      <c r="AT182" s="163" t="s">
        <v>75</v>
      </c>
      <c r="AU182" s="163" t="s">
        <v>83</v>
      </c>
      <c r="AY182" s="162" t="s">
        <v>186</v>
      </c>
      <c r="BK182" s="164">
        <f>SUM(BK183:BK188)</f>
        <v>0</v>
      </c>
    </row>
    <row r="183" spans="2:65" s="1" customFormat="1" ht="38.25" customHeight="1">
      <c r="B183" s="34"/>
      <c r="C183" s="166" t="s">
        <v>253</v>
      </c>
      <c r="D183" s="166" t="s">
        <v>187</v>
      </c>
      <c r="E183" s="167" t="s">
        <v>314</v>
      </c>
      <c r="F183" s="244" t="s">
        <v>315</v>
      </c>
      <c r="G183" s="244"/>
      <c r="H183" s="244"/>
      <c r="I183" s="244"/>
      <c r="J183" s="168" t="s">
        <v>257</v>
      </c>
      <c r="K183" s="169">
        <v>31.2</v>
      </c>
      <c r="L183" s="245">
        <v>0</v>
      </c>
      <c r="M183" s="246"/>
      <c r="N183" s="247">
        <f aca="true" t="shared" si="25" ref="N183:N188">ROUND(L183*K183,2)</f>
        <v>0</v>
      </c>
      <c r="O183" s="247"/>
      <c r="P183" s="247"/>
      <c r="Q183" s="247"/>
      <c r="R183" s="36"/>
      <c r="T183" s="170" t="s">
        <v>22</v>
      </c>
      <c r="U183" s="43" t="s">
        <v>41</v>
      </c>
      <c r="V183" s="35"/>
      <c r="W183" s="171">
        <f aca="true" t="shared" si="26" ref="W183:W188">V183*K183</f>
        <v>0</v>
      </c>
      <c r="X183" s="171">
        <v>0</v>
      </c>
      <c r="Y183" s="171">
        <f aca="true" t="shared" si="27" ref="Y183:Y188">X183*K183</f>
        <v>0</v>
      </c>
      <c r="Z183" s="171">
        <v>0</v>
      </c>
      <c r="AA183" s="172">
        <f aca="true" t="shared" si="28" ref="AA183:AA188">Z183*K183</f>
        <v>0</v>
      </c>
      <c r="AR183" s="18" t="s">
        <v>191</v>
      </c>
      <c r="AT183" s="18" t="s">
        <v>187</v>
      </c>
      <c r="AU183" s="18" t="s">
        <v>125</v>
      </c>
      <c r="AY183" s="18" t="s">
        <v>186</v>
      </c>
      <c r="BE183" s="109">
        <f aca="true" t="shared" si="29" ref="BE183:BE188">IF(U183="základní",N183,0)</f>
        <v>0</v>
      </c>
      <c r="BF183" s="109">
        <f aca="true" t="shared" si="30" ref="BF183:BF188">IF(U183="snížená",N183,0)</f>
        <v>0</v>
      </c>
      <c r="BG183" s="109">
        <f aca="true" t="shared" si="31" ref="BG183:BG188">IF(U183="zákl. přenesená",N183,0)</f>
        <v>0</v>
      </c>
      <c r="BH183" s="109">
        <f aca="true" t="shared" si="32" ref="BH183:BH188">IF(U183="sníž. přenesená",N183,0)</f>
        <v>0</v>
      </c>
      <c r="BI183" s="109">
        <f aca="true" t="shared" si="33" ref="BI183:BI188">IF(U183="nulová",N183,0)</f>
        <v>0</v>
      </c>
      <c r="BJ183" s="18" t="s">
        <v>83</v>
      </c>
      <c r="BK183" s="109">
        <f aca="true" t="shared" si="34" ref="BK183:BK188">ROUND(L183*K183,2)</f>
        <v>0</v>
      </c>
      <c r="BL183" s="18" t="s">
        <v>191</v>
      </c>
      <c r="BM183" s="18" t="s">
        <v>316</v>
      </c>
    </row>
    <row r="184" spans="2:65" s="1" customFormat="1" ht="25.5" customHeight="1">
      <c r="B184" s="34"/>
      <c r="C184" s="166" t="s">
        <v>317</v>
      </c>
      <c r="D184" s="166" t="s">
        <v>187</v>
      </c>
      <c r="E184" s="167" t="s">
        <v>318</v>
      </c>
      <c r="F184" s="244" t="s">
        <v>319</v>
      </c>
      <c r="G184" s="244"/>
      <c r="H184" s="244"/>
      <c r="I184" s="244"/>
      <c r="J184" s="168" t="s">
        <v>190</v>
      </c>
      <c r="K184" s="169">
        <v>197.681</v>
      </c>
      <c r="L184" s="245">
        <v>0</v>
      </c>
      <c r="M184" s="246"/>
      <c r="N184" s="247">
        <f t="shared" si="25"/>
        <v>0</v>
      </c>
      <c r="O184" s="247"/>
      <c r="P184" s="247"/>
      <c r="Q184" s="247"/>
      <c r="R184" s="36"/>
      <c r="T184" s="170" t="s">
        <v>22</v>
      </c>
      <c r="U184" s="43" t="s">
        <v>41</v>
      </c>
      <c r="V184" s="35"/>
      <c r="W184" s="171">
        <f t="shared" si="26"/>
        <v>0</v>
      </c>
      <c r="X184" s="171">
        <v>0</v>
      </c>
      <c r="Y184" s="171">
        <f t="shared" si="27"/>
        <v>0</v>
      </c>
      <c r="Z184" s="171">
        <v>0</v>
      </c>
      <c r="AA184" s="172">
        <f t="shared" si="28"/>
        <v>0</v>
      </c>
      <c r="AR184" s="18" t="s">
        <v>191</v>
      </c>
      <c r="AT184" s="18" t="s">
        <v>187</v>
      </c>
      <c r="AU184" s="18" t="s">
        <v>125</v>
      </c>
      <c r="AY184" s="18" t="s">
        <v>186</v>
      </c>
      <c r="BE184" s="109">
        <f t="shared" si="29"/>
        <v>0</v>
      </c>
      <c r="BF184" s="109">
        <f t="shared" si="30"/>
        <v>0</v>
      </c>
      <c r="BG184" s="109">
        <f t="shared" si="31"/>
        <v>0</v>
      </c>
      <c r="BH184" s="109">
        <f t="shared" si="32"/>
        <v>0</v>
      </c>
      <c r="BI184" s="109">
        <f t="shared" si="33"/>
        <v>0</v>
      </c>
      <c r="BJ184" s="18" t="s">
        <v>83</v>
      </c>
      <c r="BK184" s="109">
        <f t="shared" si="34"/>
        <v>0</v>
      </c>
      <c r="BL184" s="18" t="s">
        <v>191</v>
      </c>
      <c r="BM184" s="18" t="s">
        <v>320</v>
      </c>
    </row>
    <row r="185" spans="2:65" s="1" customFormat="1" ht="38.25" customHeight="1">
      <c r="B185" s="34"/>
      <c r="C185" s="166" t="s">
        <v>258</v>
      </c>
      <c r="D185" s="166" t="s">
        <v>187</v>
      </c>
      <c r="E185" s="167" t="s">
        <v>321</v>
      </c>
      <c r="F185" s="244" t="s">
        <v>322</v>
      </c>
      <c r="G185" s="244"/>
      <c r="H185" s="244"/>
      <c r="I185" s="244"/>
      <c r="J185" s="168" t="s">
        <v>190</v>
      </c>
      <c r="K185" s="169">
        <v>23.999</v>
      </c>
      <c r="L185" s="245">
        <v>0</v>
      </c>
      <c r="M185" s="246"/>
      <c r="N185" s="247">
        <f t="shared" si="25"/>
        <v>0</v>
      </c>
      <c r="O185" s="247"/>
      <c r="P185" s="247"/>
      <c r="Q185" s="247"/>
      <c r="R185" s="36"/>
      <c r="T185" s="170" t="s">
        <v>22</v>
      </c>
      <c r="U185" s="43" t="s">
        <v>41</v>
      </c>
      <c r="V185" s="35"/>
      <c r="W185" s="171">
        <f t="shared" si="26"/>
        <v>0</v>
      </c>
      <c r="X185" s="171">
        <v>0</v>
      </c>
      <c r="Y185" s="171">
        <f t="shared" si="27"/>
        <v>0</v>
      </c>
      <c r="Z185" s="171">
        <v>0</v>
      </c>
      <c r="AA185" s="172">
        <f t="shared" si="28"/>
        <v>0</v>
      </c>
      <c r="AR185" s="18" t="s">
        <v>191</v>
      </c>
      <c r="AT185" s="18" t="s">
        <v>187</v>
      </c>
      <c r="AU185" s="18" t="s">
        <v>125</v>
      </c>
      <c r="AY185" s="18" t="s">
        <v>186</v>
      </c>
      <c r="BE185" s="109">
        <f t="shared" si="29"/>
        <v>0</v>
      </c>
      <c r="BF185" s="109">
        <f t="shared" si="30"/>
        <v>0</v>
      </c>
      <c r="BG185" s="109">
        <f t="shared" si="31"/>
        <v>0</v>
      </c>
      <c r="BH185" s="109">
        <f t="shared" si="32"/>
        <v>0</v>
      </c>
      <c r="BI185" s="109">
        <f t="shared" si="33"/>
        <v>0</v>
      </c>
      <c r="BJ185" s="18" t="s">
        <v>83</v>
      </c>
      <c r="BK185" s="109">
        <f t="shared" si="34"/>
        <v>0</v>
      </c>
      <c r="BL185" s="18" t="s">
        <v>191</v>
      </c>
      <c r="BM185" s="18" t="s">
        <v>323</v>
      </c>
    </row>
    <row r="186" spans="2:65" s="1" customFormat="1" ht="38.25" customHeight="1">
      <c r="B186" s="34"/>
      <c r="C186" s="166" t="s">
        <v>324</v>
      </c>
      <c r="D186" s="166" t="s">
        <v>187</v>
      </c>
      <c r="E186" s="167" t="s">
        <v>325</v>
      </c>
      <c r="F186" s="244" t="s">
        <v>326</v>
      </c>
      <c r="G186" s="244"/>
      <c r="H186" s="244"/>
      <c r="I186" s="244"/>
      <c r="J186" s="168" t="s">
        <v>190</v>
      </c>
      <c r="K186" s="169">
        <v>26.198</v>
      </c>
      <c r="L186" s="245">
        <v>0</v>
      </c>
      <c r="M186" s="246"/>
      <c r="N186" s="247">
        <f t="shared" si="25"/>
        <v>0</v>
      </c>
      <c r="O186" s="247"/>
      <c r="P186" s="247"/>
      <c r="Q186" s="247"/>
      <c r="R186" s="36"/>
      <c r="T186" s="170" t="s">
        <v>22</v>
      </c>
      <c r="U186" s="43" t="s">
        <v>41</v>
      </c>
      <c r="V186" s="35"/>
      <c r="W186" s="171">
        <f t="shared" si="26"/>
        <v>0</v>
      </c>
      <c r="X186" s="171">
        <v>0</v>
      </c>
      <c r="Y186" s="171">
        <f t="shared" si="27"/>
        <v>0</v>
      </c>
      <c r="Z186" s="171">
        <v>0</v>
      </c>
      <c r="AA186" s="172">
        <f t="shared" si="28"/>
        <v>0</v>
      </c>
      <c r="AR186" s="18" t="s">
        <v>191</v>
      </c>
      <c r="AT186" s="18" t="s">
        <v>187</v>
      </c>
      <c r="AU186" s="18" t="s">
        <v>125</v>
      </c>
      <c r="AY186" s="18" t="s">
        <v>186</v>
      </c>
      <c r="BE186" s="109">
        <f t="shared" si="29"/>
        <v>0</v>
      </c>
      <c r="BF186" s="109">
        <f t="shared" si="30"/>
        <v>0</v>
      </c>
      <c r="BG186" s="109">
        <f t="shared" si="31"/>
        <v>0</v>
      </c>
      <c r="BH186" s="109">
        <f t="shared" si="32"/>
        <v>0</v>
      </c>
      <c r="BI186" s="109">
        <f t="shared" si="33"/>
        <v>0</v>
      </c>
      <c r="BJ186" s="18" t="s">
        <v>83</v>
      </c>
      <c r="BK186" s="109">
        <f t="shared" si="34"/>
        <v>0</v>
      </c>
      <c r="BL186" s="18" t="s">
        <v>191</v>
      </c>
      <c r="BM186" s="18" t="s">
        <v>327</v>
      </c>
    </row>
    <row r="187" spans="2:65" s="1" customFormat="1" ht="51" customHeight="1">
      <c r="B187" s="34"/>
      <c r="C187" s="166" t="s">
        <v>261</v>
      </c>
      <c r="D187" s="166" t="s">
        <v>187</v>
      </c>
      <c r="E187" s="167" t="s">
        <v>328</v>
      </c>
      <c r="F187" s="244" t="s">
        <v>329</v>
      </c>
      <c r="G187" s="244"/>
      <c r="H187" s="244"/>
      <c r="I187" s="244"/>
      <c r="J187" s="168" t="s">
        <v>190</v>
      </c>
      <c r="K187" s="169">
        <v>26.198</v>
      </c>
      <c r="L187" s="245">
        <v>0</v>
      </c>
      <c r="M187" s="246"/>
      <c r="N187" s="247">
        <f t="shared" si="25"/>
        <v>0</v>
      </c>
      <c r="O187" s="247"/>
      <c r="P187" s="247"/>
      <c r="Q187" s="247"/>
      <c r="R187" s="36"/>
      <c r="T187" s="170" t="s">
        <v>22</v>
      </c>
      <c r="U187" s="43" t="s">
        <v>41</v>
      </c>
      <c r="V187" s="35"/>
      <c r="W187" s="171">
        <f t="shared" si="26"/>
        <v>0</v>
      </c>
      <c r="X187" s="171">
        <v>0</v>
      </c>
      <c r="Y187" s="171">
        <f t="shared" si="27"/>
        <v>0</v>
      </c>
      <c r="Z187" s="171">
        <v>0</v>
      </c>
      <c r="AA187" s="172">
        <f t="shared" si="28"/>
        <v>0</v>
      </c>
      <c r="AR187" s="18" t="s">
        <v>191</v>
      </c>
      <c r="AT187" s="18" t="s">
        <v>187</v>
      </c>
      <c r="AU187" s="18" t="s">
        <v>125</v>
      </c>
      <c r="AY187" s="18" t="s">
        <v>186</v>
      </c>
      <c r="BE187" s="109">
        <f t="shared" si="29"/>
        <v>0</v>
      </c>
      <c r="BF187" s="109">
        <f t="shared" si="30"/>
        <v>0</v>
      </c>
      <c r="BG187" s="109">
        <f t="shared" si="31"/>
        <v>0</v>
      </c>
      <c r="BH187" s="109">
        <f t="shared" si="32"/>
        <v>0</v>
      </c>
      <c r="BI187" s="109">
        <f t="shared" si="33"/>
        <v>0</v>
      </c>
      <c r="BJ187" s="18" t="s">
        <v>83</v>
      </c>
      <c r="BK187" s="109">
        <f t="shared" si="34"/>
        <v>0</v>
      </c>
      <c r="BL187" s="18" t="s">
        <v>191</v>
      </c>
      <c r="BM187" s="18" t="s">
        <v>330</v>
      </c>
    </row>
    <row r="188" spans="2:65" s="1" customFormat="1" ht="38.25" customHeight="1">
      <c r="B188" s="34"/>
      <c r="C188" s="166" t="s">
        <v>331</v>
      </c>
      <c r="D188" s="166" t="s">
        <v>187</v>
      </c>
      <c r="E188" s="167" t="s">
        <v>332</v>
      </c>
      <c r="F188" s="244" t="s">
        <v>333</v>
      </c>
      <c r="G188" s="244"/>
      <c r="H188" s="244"/>
      <c r="I188" s="244"/>
      <c r="J188" s="168" t="s">
        <v>190</v>
      </c>
      <c r="K188" s="169">
        <v>26.198</v>
      </c>
      <c r="L188" s="245">
        <v>0</v>
      </c>
      <c r="M188" s="246"/>
      <c r="N188" s="247">
        <f t="shared" si="25"/>
        <v>0</v>
      </c>
      <c r="O188" s="247"/>
      <c r="P188" s="247"/>
      <c r="Q188" s="247"/>
      <c r="R188" s="36"/>
      <c r="T188" s="170" t="s">
        <v>22</v>
      </c>
      <c r="U188" s="43" t="s">
        <v>41</v>
      </c>
      <c r="V188" s="35"/>
      <c r="W188" s="171">
        <f t="shared" si="26"/>
        <v>0</v>
      </c>
      <c r="X188" s="171">
        <v>0</v>
      </c>
      <c r="Y188" s="171">
        <f t="shared" si="27"/>
        <v>0</v>
      </c>
      <c r="Z188" s="171">
        <v>0</v>
      </c>
      <c r="AA188" s="172">
        <f t="shared" si="28"/>
        <v>0</v>
      </c>
      <c r="AR188" s="18" t="s">
        <v>191</v>
      </c>
      <c r="AT188" s="18" t="s">
        <v>187</v>
      </c>
      <c r="AU188" s="18" t="s">
        <v>125</v>
      </c>
      <c r="AY188" s="18" t="s">
        <v>186</v>
      </c>
      <c r="BE188" s="109">
        <f t="shared" si="29"/>
        <v>0</v>
      </c>
      <c r="BF188" s="109">
        <f t="shared" si="30"/>
        <v>0</v>
      </c>
      <c r="BG188" s="109">
        <f t="shared" si="31"/>
        <v>0</v>
      </c>
      <c r="BH188" s="109">
        <f t="shared" si="32"/>
        <v>0</v>
      </c>
      <c r="BI188" s="109">
        <f t="shared" si="33"/>
        <v>0</v>
      </c>
      <c r="BJ188" s="18" t="s">
        <v>83</v>
      </c>
      <c r="BK188" s="109">
        <f t="shared" si="34"/>
        <v>0</v>
      </c>
      <c r="BL188" s="18" t="s">
        <v>191</v>
      </c>
      <c r="BM188" s="18" t="s">
        <v>334</v>
      </c>
    </row>
    <row r="189" spans="2:63" s="9" customFormat="1" ht="29.85" customHeight="1">
      <c r="B189" s="155"/>
      <c r="C189" s="156"/>
      <c r="D189" s="165" t="s">
        <v>139</v>
      </c>
      <c r="E189" s="165"/>
      <c r="F189" s="165"/>
      <c r="G189" s="165"/>
      <c r="H189" s="165"/>
      <c r="I189" s="165"/>
      <c r="J189" s="165"/>
      <c r="K189" s="165"/>
      <c r="L189" s="165"/>
      <c r="M189" s="165"/>
      <c r="N189" s="257">
        <f>BK189</f>
        <v>0</v>
      </c>
      <c r="O189" s="258"/>
      <c r="P189" s="258"/>
      <c r="Q189" s="258"/>
      <c r="R189" s="158"/>
      <c r="T189" s="159"/>
      <c r="U189" s="156"/>
      <c r="V189" s="156"/>
      <c r="W189" s="160">
        <f>SUM(W190:W205)</f>
        <v>0</v>
      </c>
      <c r="X189" s="156"/>
      <c r="Y189" s="160">
        <f>SUM(Y190:Y205)</f>
        <v>0</v>
      </c>
      <c r="Z189" s="156"/>
      <c r="AA189" s="161">
        <f>SUM(AA190:AA205)</f>
        <v>0</v>
      </c>
      <c r="AR189" s="162" t="s">
        <v>83</v>
      </c>
      <c r="AT189" s="163" t="s">
        <v>75</v>
      </c>
      <c r="AU189" s="163" t="s">
        <v>83</v>
      </c>
      <c r="AY189" s="162" t="s">
        <v>186</v>
      </c>
      <c r="BK189" s="164">
        <f>SUM(BK190:BK205)</f>
        <v>0</v>
      </c>
    </row>
    <row r="190" spans="2:65" s="1" customFormat="1" ht="63.75" customHeight="1">
      <c r="B190" s="34"/>
      <c r="C190" s="166" t="s">
        <v>264</v>
      </c>
      <c r="D190" s="166" t="s">
        <v>187</v>
      </c>
      <c r="E190" s="167" t="s">
        <v>335</v>
      </c>
      <c r="F190" s="244" t="s">
        <v>336</v>
      </c>
      <c r="G190" s="244"/>
      <c r="H190" s="244"/>
      <c r="I190" s="244"/>
      <c r="J190" s="168" t="s">
        <v>213</v>
      </c>
      <c r="K190" s="169">
        <v>9</v>
      </c>
      <c r="L190" s="245">
        <v>0</v>
      </c>
      <c r="M190" s="246"/>
      <c r="N190" s="247">
        <f aca="true" t="shared" si="35" ref="N190:N205">ROUND(L190*K190,2)</f>
        <v>0</v>
      </c>
      <c r="O190" s="247"/>
      <c r="P190" s="247"/>
      <c r="Q190" s="247"/>
      <c r="R190" s="36"/>
      <c r="T190" s="170" t="s">
        <v>22</v>
      </c>
      <c r="U190" s="43" t="s">
        <v>41</v>
      </c>
      <c r="V190" s="35"/>
      <c r="W190" s="171">
        <f aca="true" t="shared" si="36" ref="W190:W205">V190*K190</f>
        <v>0</v>
      </c>
      <c r="X190" s="171">
        <v>0</v>
      </c>
      <c r="Y190" s="171">
        <f aca="true" t="shared" si="37" ref="Y190:Y205">X190*K190</f>
        <v>0</v>
      </c>
      <c r="Z190" s="171">
        <v>0</v>
      </c>
      <c r="AA190" s="172">
        <f aca="true" t="shared" si="38" ref="AA190:AA205">Z190*K190</f>
        <v>0</v>
      </c>
      <c r="AR190" s="18" t="s">
        <v>191</v>
      </c>
      <c r="AT190" s="18" t="s">
        <v>187</v>
      </c>
      <c r="AU190" s="18" t="s">
        <v>125</v>
      </c>
      <c r="AY190" s="18" t="s">
        <v>186</v>
      </c>
      <c r="BE190" s="109">
        <f aca="true" t="shared" si="39" ref="BE190:BE205">IF(U190="základní",N190,0)</f>
        <v>0</v>
      </c>
      <c r="BF190" s="109">
        <f aca="true" t="shared" si="40" ref="BF190:BF205">IF(U190="snížená",N190,0)</f>
        <v>0</v>
      </c>
      <c r="BG190" s="109">
        <f aca="true" t="shared" si="41" ref="BG190:BG205">IF(U190="zákl. přenesená",N190,0)</f>
        <v>0</v>
      </c>
      <c r="BH190" s="109">
        <f aca="true" t="shared" si="42" ref="BH190:BH205">IF(U190="sníž. přenesená",N190,0)</f>
        <v>0</v>
      </c>
      <c r="BI190" s="109">
        <f aca="true" t="shared" si="43" ref="BI190:BI205">IF(U190="nulová",N190,0)</f>
        <v>0</v>
      </c>
      <c r="BJ190" s="18" t="s">
        <v>83</v>
      </c>
      <c r="BK190" s="109">
        <f aca="true" t="shared" si="44" ref="BK190:BK205">ROUND(L190*K190,2)</f>
        <v>0</v>
      </c>
      <c r="BL190" s="18" t="s">
        <v>191</v>
      </c>
      <c r="BM190" s="18" t="s">
        <v>337</v>
      </c>
    </row>
    <row r="191" spans="2:65" s="1" customFormat="1" ht="38.25" customHeight="1">
      <c r="B191" s="34"/>
      <c r="C191" s="166" t="s">
        <v>338</v>
      </c>
      <c r="D191" s="166" t="s">
        <v>187</v>
      </c>
      <c r="E191" s="167" t="s">
        <v>339</v>
      </c>
      <c r="F191" s="244" t="s">
        <v>340</v>
      </c>
      <c r="G191" s="244"/>
      <c r="H191" s="244"/>
      <c r="I191" s="244"/>
      <c r="J191" s="168" t="s">
        <v>197</v>
      </c>
      <c r="K191" s="169">
        <v>0.8</v>
      </c>
      <c r="L191" s="245">
        <v>0</v>
      </c>
      <c r="M191" s="246"/>
      <c r="N191" s="247">
        <f t="shared" si="35"/>
        <v>0</v>
      </c>
      <c r="O191" s="247"/>
      <c r="P191" s="247"/>
      <c r="Q191" s="247"/>
      <c r="R191" s="36"/>
      <c r="T191" s="170" t="s">
        <v>22</v>
      </c>
      <c r="U191" s="43" t="s">
        <v>41</v>
      </c>
      <c r="V191" s="35"/>
      <c r="W191" s="171">
        <f t="shared" si="36"/>
        <v>0</v>
      </c>
      <c r="X191" s="171">
        <v>0</v>
      </c>
      <c r="Y191" s="171">
        <f t="shared" si="37"/>
        <v>0</v>
      </c>
      <c r="Z191" s="171">
        <v>0</v>
      </c>
      <c r="AA191" s="172">
        <f t="shared" si="38"/>
        <v>0</v>
      </c>
      <c r="AR191" s="18" t="s">
        <v>191</v>
      </c>
      <c r="AT191" s="18" t="s">
        <v>187</v>
      </c>
      <c r="AU191" s="18" t="s">
        <v>125</v>
      </c>
      <c r="AY191" s="18" t="s">
        <v>186</v>
      </c>
      <c r="BE191" s="109">
        <f t="shared" si="39"/>
        <v>0</v>
      </c>
      <c r="BF191" s="109">
        <f t="shared" si="40"/>
        <v>0</v>
      </c>
      <c r="BG191" s="109">
        <f t="shared" si="41"/>
        <v>0</v>
      </c>
      <c r="BH191" s="109">
        <f t="shared" si="42"/>
        <v>0</v>
      </c>
      <c r="BI191" s="109">
        <f t="shared" si="43"/>
        <v>0</v>
      </c>
      <c r="BJ191" s="18" t="s">
        <v>83</v>
      </c>
      <c r="BK191" s="109">
        <f t="shared" si="44"/>
        <v>0</v>
      </c>
      <c r="BL191" s="18" t="s">
        <v>191</v>
      </c>
      <c r="BM191" s="18" t="s">
        <v>341</v>
      </c>
    </row>
    <row r="192" spans="2:65" s="1" customFormat="1" ht="51" customHeight="1">
      <c r="B192" s="34"/>
      <c r="C192" s="166" t="s">
        <v>267</v>
      </c>
      <c r="D192" s="166" t="s">
        <v>187</v>
      </c>
      <c r="E192" s="167" t="s">
        <v>342</v>
      </c>
      <c r="F192" s="244" t="s">
        <v>343</v>
      </c>
      <c r="G192" s="244"/>
      <c r="H192" s="244"/>
      <c r="I192" s="244"/>
      <c r="J192" s="168" t="s">
        <v>190</v>
      </c>
      <c r="K192" s="169">
        <v>51.04</v>
      </c>
      <c r="L192" s="245">
        <v>0</v>
      </c>
      <c r="M192" s="246"/>
      <c r="N192" s="247">
        <f t="shared" si="35"/>
        <v>0</v>
      </c>
      <c r="O192" s="247"/>
      <c r="P192" s="247"/>
      <c r="Q192" s="247"/>
      <c r="R192" s="36"/>
      <c r="T192" s="170" t="s">
        <v>22</v>
      </c>
      <c r="U192" s="43" t="s">
        <v>41</v>
      </c>
      <c r="V192" s="35"/>
      <c r="W192" s="171">
        <f t="shared" si="36"/>
        <v>0</v>
      </c>
      <c r="X192" s="171">
        <v>0</v>
      </c>
      <c r="Y192" s="171">
        <f t="shared" si="37"/>
        <v>0</v>
      </c>
      <c r="Z192" s="171">
        <v>0</v>
      </c>
      <c r="AA192" s="172">
        <f t="shared" si="38"/>
        <v>0</v>
      </c>
      <c r="AR192" s="18" t="s">
        <v>191</v>
      </c>
      <c r="AT192" s="18" t="s">
        <v>187</v>
      </c>
      <c r="AU192" s="18" t="s">
        <v>125</v>
      </c>
      <c r="AY192" s="18" t="s">
        <v>186</v>
      </c>
      <c r="BE192" s="109">
        <f t="shared" si="39"/>
        <v>0</v>
      </c>
      <c r="BF192" s="109">
        <f t="shared" si="40"/>
        <v>0</v>
      </c>
      <c r="BG192" s="109">
        <f t="shared" si="41"/>
        <v>0</v>
      </c>
      <c r="BH192" s="109">
        <f t="shared" si="42"/>
        <v>0</v>
      </c>
      <c r="BI192" s="109">
        <f t="shared" si="43"/>
        <v>0</v>
      </c>
      <c r="BJ192" s="18" t="s">
        <v>83</v>
      </c>
      <c r="BK192" s="109">
        <f t="shared" si="44"/>
        <v>0</v>
      </c>
      <c r="BL192" s="18" t="s">
        <v>191</v>
      </c>
      <c r="BM192" s="18" t="s">
        <v>344</v>
      </c>
    </row>
    <row r="193" spans="2:65" s="1" customFormat="1" ht="63.75" customHeight="1">
      <c r="B193" s="34"/>
      <c r="C193" s="166" t="s">
        <v>345</v>
      </c>
      <c r="D193" s="166" t="s">
        <v>187</v>
      </c>
      <c r="E193" s="167" t="s">
        <v>346</v>
      </c>
      <c r="F193" s="244" t="s">
        <v>347</v>
      </c>
      <c r="G193" s="244"/>
      <c r="H193" s="244"/>
      <c r="I193" s="244"/>
      <c r="J193" s="168" t="s">
        <v>190</v>
      </c>
      <c r="K193" s="169">
        <v>51.04</v>
      </c>
      <c r="L193" s="245">
        <v>0</v>
      </c>
      <c r="M193" s="246"/>
      <c r="N193" s="247">
        <f t="shared" si="35"/>
        <v>0</v>
      </c>
      <c r="O193" s="247"/>
      <c r="P193" s="247"/>
      <c r="Q193" s="247"/>
      <c r="R193" s="36"/>
      <c r="T193" s="170" t="s">
        <v>22</v>
      </c>
      <c r="U193" s="43" t="s">
        <v>41</v>
      </c>
      <c r="V193" s="35"/>
      <c r="W193" s="171">
        <f t="shared" si="36"/>
        <v>0</v>
      </c>
      <c r="X193" s="171">
        <v>0</v>
      </c>
      <c r="Y193" s="171">
        <f t="shared" si="37"/>
        <v>0</v>
      </c>
      <c r="Z193" s="171">
        <v>0</v>
      </c>
      <c r="AA193" s="172">
        <f t="shared" si="38"/>
        <v>0</v>
      </c>
      <c r="AR193" s="18" t="s">
        <v>191</v>
      </c>
      <c r="AT193" s="18" t="s">
        <v>187</v>
      </c>
      <c r="AU193" s="18" t="s">
        <v>125</v>
      </c>
      <c r="AY193" s="18" t="s">
        <v>186</v>
      </c>
      <c r="BE193" s="109">
        <f t="shared" si="39"/>
        <v>0</v>
      </c>
      <c r="BF193" s="109">
        <f t="shared" si="40"/>
        <v>0</v>
      </c>
      <c r="BG193" s="109">
        <f t="shared" si="41"/>
        <v>0</v>
      </c>
      <c r="BH193" s="109">
        <f t="shared" si="42"/>
        <v>0</v>
      </c>
      <c r="BI193" s="109">
        <f t="shared" si="43"/>
        <v>0</v>
      </c>
      <c r="BJ193" s="18" t="s">
        <v>83</v>
      </c>
      <c r="BK193" s="109">
        <f t="shared" si="44"/>
        <v>0</v>
      </c>
      <c r="BL193" s="18" t="s">
        <v>191</v>
      </c>
      <c r="BM193" s="18" t="s">
        <v>348</v>
      </c>
    </row>
    <row r="194" spans="2:65" s="1" customFormat="1" ht="63.75" customHeight="1">
      <c r="B194" s="34"/>
      <c r="C194" s="166" t="s">
        <v>271</v>
      </c>
      <c r="D194" s="166" t="s">
        <v>187</v>
      </c>
      <c r="E194" s="167" t="s">
        <v>349</v>
      </c>
      <c r="F194" s="244" t="s">
        <v>350</v>
      </c>
      <c r="G194" s="244"/>
      <c r="H194" s="244"/>
      <c r="I194" s="244"/>
      <c r="J194" s="168" t="s">
        <v>217</v>
      </c>
      <c r="K194" s="169">
        <v>80</v>
      </c>
      <c r="L194" s="245">
        <v>0</v>
      </c>
      <c r="M194" s="246"/>
      <c r="N194" s="247">
        <f t="shared" si="35"/>
        <v>0</v>
      </c>
      <c r="O194" s="247"/>
      <c r="P194" s="247"/>
      <c r="Q194" s="247"/>
      <c r="R194" s="36"/>
      <c r="T194" s="170" t="s">
        <v>22</v>
      </c>
      <c r="U194" s="43" t="s">
        <v>41</v>
      </c>
      <c r="V194" s="35"/>
      <c r="W194" s="171">
        <f t="shared" si="36"/>
        <v>0</v>
      </c>
      <c r="X194" s="171">
        <v>0</v>
      </c>
      <c r="Y194" s="171">
        <f t="shared" si="37"/>
        <v>0</v>
      </c>
      <c r="Z194" s="171">
        <v>0</v>
      </c>
      <c r="AA194" s="172">
        <f t="shared" si="38"/>
        <v>0</v>
      </c>
      <c r="AR194" s="18" t="s">
        <v>191</v>
      </c>
      <c r="AT194" s="18" t="s">
        <v>187</v>
      </c>
      <c r="AU194" s="18" t="s">
        <v>125</v>
      </c>
      <c r="AY194" s="18" t="s">
        <v>186</v>
      </c>
      <c r="BE194" s="109">
        <f t="shared" si="39"/>
        <v>0</v>
      </c>
      <c r="BF194" s="109">
        <f t="shared" si="40"/>
        <v>0</v>
      </c>
      <c r="BG194" s="109">
        <f t="shared" si="41"/>
        <v>0</v>
      </c>
      <c r="BH194" s="109">
        <f t="shared" si="42"/>
        <v>0</v>
      </c>
      <c r="BI194" s="109">
        <f t="shared" si="43"/>
        <v>0</v>
      </c>
      <c r="BJ194" s="18" t="s">
        <v>83</v>
      </c>
      <c r="BK194" s="109">
        <f t="shared" si="44"/>
        <v>0</v>
      </c>
      <c r="BL194" s="18" t="s">
        <v>191</v>
      </c>
      <c r="BM194" s="18" t="s">
        <v>351</v>
      </c>
    </row>
    <row r="195" spans="2:65" s="1" customFormat="1" ht="16.5" customHeight="1">
      <c r="B195" s="34"/>
      <c r="C195" s="173" t="s">
        <v>352</v>
      </c>
      <c r="D195" s="173" t="s">
        <v>199</v>
      </c>
      <c r="E195" s="174" t="s">
        <v>353</v>
      </c>
      <c r="F195" s="248" t="s">
        <v>354</v>
      </c>
      <c r="G195" s="248"/>
      <c r="H195" s="248"/>
      <c r="I195" s="248"/>
      <c r="J195" s="175" t="s">
        <v>355</v>
      </c>
      <c r="K195" s="176">
        <v>132.44</v>
      </c>
      <c r="L195" s="249">
        <v>0</v>
      </c>
      <c r="M195" s="250"/>
      <c r="N195" s="251">
        <f t="shared" si="35"/>
        <v>0</v>
      </c>
      <c r="O195" s="247"/>
      <c r="P195" s="247"/>
      <c r="Q195" s="247"/>
      <c r="R195" s="36"/>
      <c r="T195" s="170" t="s">
        <v>22</v>
      </c>
      <c r="U195" s="43" t="s">
        <v>41</v>
      </c>
      <c r="V195" s="35"/>
      <c r="W195" s="171">
        <f t="shared" si="36"/>
        <v>0</v>
      </c>
      <c r="X195" s="171">
        <v>0</v>
      </c>
      <c r="Y195" s="171">
        <f t="shared" si="37"/>
        <v>0</v>
      </c>
      <c r="Z195" s="171">
        <v>0</v>
      </c>
      <c r="AA195" s="172">
        <f t="shared" si="38"/>
        <v>0</v>
      </c>
      <c r="AR195" s="18" t="s">
        <v>202</v>
      </c>
      <c r="AT195" s="18" t="s">
        <v>199</v>
      </c>
      <c r="AU195" s="18" t="s">
        <v>125</v>
      </c>
      <c r="AY195" s="18" t="s">
        <v>186</v>
      </c>
      <c r="BE195" s="109">
        <f t="shared" si="39"/>
        <v>0</v>
      </c>
      <c r="BF195" s="109">
        <f t="shared" si="40"/>
        <v>0</v>
      </c>
      <c r="BG195" s="109">
        <f t="shared" si="41"/>
        <v>0</v>
      </c>
      <c r="BH195" s="109">
        <f t="shared" si="42"/>
        <v>0</v>
      </c>
      <c r="BI195" s="109">
        <f t="shared" si="43"/>
        <v>0</v>
      </c>
      <c r="BJ195" s="18" t="s">
        <v>83</v>
      </c>
      <c r="BK195" s="109">
        <f t="shared" si="44"/>
        <v>0</v>
      </c>
      <c r="BL195" s="18" t="s">
        <v>191</v>
      </c>
      <c r="BM195" s="18" t="s">
        <v>356</v>
      </c>
    </row>
    <row r="196" spans="2:65" s="1" customFormat="1" ht="38.25" customHeight="1">
      <c r="B196" s="34"/>
      <c r="C196" s="166" t="s">
        <v>274</v>
      </c>
      <c r="D196" s="166" t="s">
        <v>187</v>
      </c>
      <c r="E196" s="167" t="s">
        <v>357</v>
      </c>
      <c r="F196" s="244" t="s">
        <v>358</v>
      </c>
      <c r="G196" s="244"/>
      <c r="H196" s="244"/>
      <c r="I196" s="244"/>
      <c r="J196" s="168" t="s">
        <v>217</v>
      </c>
      <c r="K196" s="169">
        <v>320</v>
      </c>
      <c r="L196" s="245">
        <v>0</v>
      </c>
      <c r="M196" s="246"/>
      <c r="N196" s="247">
        <f t="shared" si="35"/>
        <v>0</v>
      </c>
      <c r="O196" s="247"/>
      <c r="P196" s="247"/>
      <c r="Q196" s="247"/>
      <c r="R196" s="36"/>
      <c r="T196" s="170" t="s">
        <v>22</v>
      </c>
      <c r="U196" s="43" t="s">
        <v>41</v>
      </c>
      <c r="V196" s="35"/>
      <c r="W196" s="171">
        <f t="shared" si="36"/>
        <v>0</v>
      </c>
      <c r="X196" s="171">
        <v>0</v>
      </c>
      <c r="Y196" s="171">
        <f t="shared" si="37"/>
        <v>0</v>
      </c>
      <c r="Z196" s="171">
        <v>0</v>
      </c>
      <c r="AA196" s="172">
        <f t="shared" si="38"/>
        <v>0</v>
      </c>
      <c r="AR196" s="18" t="s">
        <v>191</v>
      </c>
      <c r="AT196" s="18" t="s">
        <v>187</v>
      </c>
      <c r="AU196" s="18" t="s">
        <v>125</v>
      </c>
      <c r="AY196" s="18" t="s">
        <v>186</v>
      </c>
      <c r="BE196" s="109">
        <f t="shared" si="39"/>
        <v>0</v>
      </c>
      <c r="BF196" s="109">
        <f t="shared" si="40"/>
        <v>0</v>
      </c>
      <c r="BG196" s="109">
        <f t="shared" si="41"/>
        <v>0</v>
      </c>
      <c r="BH196" s="109">
        <f t="shared" si="42"/>
        <v>0</v>
      </c>
      <c r="BI196" s="109">
        <f t="shared" si="43"/>
        <v>0</v>
      </c>
      <c r="BJ196" s="18" t="s">
        <v>83</v>
      </c>
      <c r="BK196" s="109">
        <f t="shared" si="44"/>
        <v>0</v>
      </c>
      <c r="BL196" s="18" t="s">
        <v>191</v>
      </c>
      <c r="BM196" s="18" t="s">
        <v>359</v>
      </c>
    </row>
    <row r="197" spans="2:65" s="1" customFormat="1" ht="38.25" customHeight="1">
      <c r="B197" s="34"/>
      <c r="C197" s="166" t="s">
        <v>360</v>
      </c>
      <c r="D197" s="166" t="s">
        <v>187</v>
      </c>
      <c r="E197" s="167" t="s">
        <v>361</v>
      </c>
      <c r="F197" s="244" t="s">
        <v>362</v>
      </c>
      <c r="G197" s="244"/>
      <c r="H197" s="244"/>
      <c r="I197" s="244"/>
      <c r="J197" s="168" t="s">
        <v>217</v>
      </c>
      <c r="K197" s="169">
        <v>320</v>
      </c>
      <c r="L197" s="245">
        <v>0</v>
      </c>
      <c r="M197" s="246"/>
      <c r="N197" s="247">
        <f t="shared" si="35"/>
        <v>0</v>
      </c>
      <c r="O197" s="247"/>
      <c r="P197" s="247"/>
      <c r="Q197" s="247"/>
      <c r="R197" s="36"/>
      <c r="T197" s="170" t="s">
        <v>22</v>
      </c>
      <c r="U197" s="43" t="s">
        <v>41</v>
      </c>
      <c r="V197" s="35"/>
      <c r="W197" s="171">
        <f t="shared" si="36"/>
        <v>0</v>
      </c>
      <c r="X197" s="171">
        <v>0</v>
      </c>
      <c r="Y197" s="171">
        <f t="shared" si="37"/>
        <v>0</v>
      </c>
      <c r="Z197" s="171">
        <v>0</v>
      </c>
      <c r="AA197" s="172">
        <f t="shared" si="38"/>
        <v>0</v>
      </c>
      <c r="AR197" s="18" t="s">
        <v>191</v>
      </c>
      <c r="AT197" s="18" t="s">
        <v>187</v>
      </c>
      <c r="AU197" s="18" t="s">
        <v>125</v>
      </c>
      <c r="AY197" s="18" t="s">
        <v>186</v>
      </c>
      <c r="BE197" s="109">
        <f t="shared" si="39"/>
        <v>0</v>
      </c>
      <c r="BF197" s="109">
        <f t="shared" si="40"/>
        <v>0</v>
      </c>
      <c r="BG197" s="109">
        <f t="shared" si="41"/>
        <v>0</v>
      </c>
      <c r="BH197" s="109">
        <f t="shared" si="42"/>
        <v>0</v>
      </c>
      <c r="BI197" s="109">
        <f t="shared" si="43"/>
        <v>0</v>
      </c>
      <c r="BJ197" s="18" t="s">
        <v>83</v>
      </c>
      <c r="BK197" s="109">
        <f t="shared" si="44"/>
        <v>0</v>
      </c>
      <c r="BL197" s="18" t="s">
        <v>191</v>
      </c>
      <c r="BM197" s="18" t="s">
        <v>363</v>
      </c>
    </row>
    <row r="198" spans="2:65" s="1" customFormat="1" ht="38.25" customHeight="1">
      <c r="B198" s="34"/>
      <c r="C198" s="166" t="s">
        <v>278</v>
      </c>
      <c r="D198" s="166" t="s">
        <v>187</v>
      </c>
      <c r="E198" s="167" t="s">
        <v>364</v>
      </c>
      <c r="F198" s="244" t="s">
        <v>365</v>
      </c>
      <c r="G198" s="244"/>
      <c r="H198" s="244"/>
      <c r="I198" s="244"/>
      <c r="J198" s="168" t="s">
        <v>190</v>
      </c>
      <c r="K198" s="169">
        <v>513.7</v>
      </c>
      <c r="L198" s="245">
        <v>0</v>
      </c>
      <c r="M198" s="246"/>
      <c r="N198" s="247">
        <f t="shared" si="35"/>
        <v>0</v>
      </c>
      <c r="O198" s="247"/>
      <c r="P198" s="247"/>
      <c r="Q198" s="247"/>
      <c r="R198" s="36"/>
      <c r="T198" s="170" t="s">
        <v>22</v>
      </c>
      <c r="U198" s="43" t="s">
        <v>41</v>
      </c>
      <c r="V198" s="35"/>
      <c r="W198" s="171">
        <f t="shared" si="36"/>
        <v>0</v>
      </c>
      <c r="X198" s="171">
        <v>0</v>
      </c>
      <c r="Y198" s="171">
        <f t="shared" si="37"/>
        <v>0</v>
      </c>
      <c r="Z198" s="171">
        <v>0</v>
      </c>
      <c r="AA198" s="172">
        <f t="shared" si="38"/>
        <v>0</v>
      </c>
      <c r="AR198" s="18" t="s">
        <v>191</v>
      </c>
      <c r="AT198" s="18" t="s">
        <v>187</v>
      </c>
      <c r="AU198" s="18" t="s">
        <v>125</v>
      </c>
      <c r="AY198" s="18" t="s">
        <v>186</v>
      </c>
      <c r="BE198" s="109">
        <f t="shared" si="39"/>
        <v>0</v>
      </c>
      <c r="BF198" s="109">
        <f t="shared" si="40"/>
        <v>0</v>
      </c>
      <c r="BG198" s="109">
        <f t="shared" si="41"/>
        <v>0</v>
      </c>
      <c r="BH198" s="109">
        <f t="shared" si="42"/>
        <v>0</v>
      </c>
      <c r="BI198" s="109">
        <f t="shared" si="43"/>
        <v>0</v>
      </c>
      <c r="BJ198" s="18" t="s">
        <v>83</v>
      </c>
      <c r="BK198" s="109">
        <f t="shared" si="44"/>
        <v>0</v>
      </c>
      <c r="BL198" s="18" t="s">
        <v>191</v>
      </c>
      <c r="BM198" s="18" t="s">
        <v>366</v>
      </c>
    </row>
    <row r="199" spans="2:65" s="1" customFormat="1" ht="25.5" customHeight="1">
      <c r="B199" s="34"/>
      <c r="C199" s="166" t="s">
        <v>367</v>
      </c>
      <c r="D199" s="166" t="s">
        <v>187</v>
      </c>
      <c r="E199" s="167" t="s">
        <v>368</v>
      </c>
      <c r="F199" s="244" t="s">
        <v>369</v>
      </c>
      <c r="G199" s="244"/>
      <c r="H199" s="244"/>
      <c r="I199" s="244"/>
      <c r="J199" s="168" t="s">
        <v>190</v>
      </c>
      <c r="K199" s="169">
        <v>513.7</v>
      </c>
      <c r="L199" s="245">
        <v>0</v>
      </c>
      <c r="M199" s="246"/>
      <c r="N199" s="247">
        <f t="shared" si="35"/>
        <v>0</v>
      </c>
      <c r="O199" s="247"/>
      <c r="P199" s="247"/>
      <c r="Q199" s="247"/>
      <c r="R199" s="36"/>
      <c r="T199" s="170" t="s">
        <v>22</v>
      </c>
      <c r="U199" s="43" t="s">
        <v>41</v>
      </c>
      <c r="V199" s="35"/>
      <c r="W199" s="171">
        <f t="shared" si="36"/>
        <v>0</v>
      </c>
      <c r="X199" s="171">
        <v>0</v>
      </c>
      <c r="Y199" s="171">
        <f t="shared" si="37"/>
        <v>0</v>
      </c>
      <c r="Z199" s="171">
        <v>0</v>
      </c>
      <c r="AA199" s="172">
        <f t="shared" si="38"/>
        <v>0</v>
      </c>
      <c r="AR199" s="18" t="s">
        <v>191</v>
      </c>
      <c r="AT199" s="18" t="s">
        <v>187</v>
      </c>
      <c r="AU199" s="18" t="s">
        <v>125</v>
      </c>
      <c r="AY199" s="18" t="s">
        <v>186</v>
      </c>
      <c r="BE199" s="109">
        <f t="shared" si="39"/>
        <v>0</v>
      </c>
      <c r="BF199" s="109">
        <f t="shared" si="40"/>
        <v>0</v>
      </c>
      <c r="BG199" s="109">
        <f t="shared" si="41"/>
        <v>0</v>
      </c>
      <c r="BH199" s="109">
        <f t="shared" si="42"/>
        <v>0</v>
      </c>
      <c r="BI199" s="109">
        <f t="shared" si="43"/>
        <v>0</v>
      </c>
      <c r="BJ199" s="18" t="s">
        <v>83</v>
      </c>
      <c r="BK199" s="109">
        <f t="shared" si="44"/>
        <v>0</v>
      </c>
      <c r="BL199" s="18" t="s">
        <v>191</v>
      </c>
      <c r="BM199" s="18" t="s">
        <v>370</v>
      </c>
    </row>
    <row r="200" spans="2:65" s="1" customFormat="1" ht="51" customHeight="1">
      <c r="B200" s="34"/>
      <c r="C200" s="166" t="s">
        <v>281</v>
      </c>
      <c r="D200" s="166" t="s">
        <v>187</v>
      </c>
      <c r="E200" s="167" t="s">
        <v>371</v>
      </c>
      <c r="F200" s="244" t="s">
        <v>372</v>
      </c>
      <c r="G200" s="244"/>
      <c r="H200" s="244"/>
      <c r="I200" s="244"/>
      <c r="J200" s="168" t="s">
        <v>213</v>
      </c>
      <c r="K200" s="169">
        <v>2.2</v>
      </c>
      <c r="L200" s="245">
        <v>0</v>
      </c>
      <c r="M200" s="246"/>
      <c r="N200" s="247">
        <f t="shared" si="35"/>
        <v>0</v>
      </c>
      <c r="O200" s="247"/>
      <c r="P200" s="247"/>
      <c r="Q200" s="247"/>
      <c r="R200" s="36"/>
      <c r="T200" s="170" t="s">
        <v>22</v>
      </c>
      <c r="U200" s="43" t="s">
        <v>41</v>
      </c>
      <c r="V200" s="35"/>
      <c r="W200" s="171">
        <f t="shared" si="36"/>
        <v>0</v>
      </c>
      <c r="X200" s="171">
        <v>0</v>
      </c>
      <c r="Y200" s="171">
        <f t="shared" si="37"/>
        <v>0</v>
      </c>
      <c r="Z200" s="171">
        <v>0</v>
      </c>
      <c r="AA200" s="172">
        <f t="shared" si="38"/>
        <v>0</v>
      </c>
      <c r="AR200" s="18" t="s">
        <v>191</v>
      </c>
      <c r="AT200" s="18" t="s">
        <v>187</v>
      </c>
      <c r="AU200" s="18" t="s">
        <v>125</v>
      </c>
      <c r="AY200" s="18" t="s">
        <v>186</v>
      </c>
      <c r="BE200" s="109">
        <f t="shared" si="39"/>
        <v>0</v>
      </c>
      <c r="BF200" s="109">
        <f t="shared" si="40"/>
        <v>0</v>
      </c>
      <c r="BG200" s="109">
        <f t="shared" si="41"/>
        <v>0</v>
      </c>
      <c r="BH200" s="109">
        <f t="shared" si="42"/>
        <v>0</v>
      </c>
      <c r="BI200" s="109">
        <f t="shared" si="43"/>
        <v>0</v>
      </c>
      <c r="BJ200" s="18" t="s">
        <v>83</v>
      </c>
      <c r="BK200" s="109">
        <f t="shared" si="44"/>
        <v>0</v>
      </c>
      <c r="BL200" s="18" t="s">
        <v>191</v>
      </c>
      <c r="BM200" s="18" t="s">
        <v>373</v>
      </c>
    </row>
    <row r="201" spans="2:65" s="1" customFormat="1" ht="38.25" customHeight="1">
      <c r="B201" s="34"/>
      <c r="C201" s="166" t="s">
        <v>374</v>
      </c>
      <c r="D201" s="166" t="s">
        <v>187</v>
      </c>
      <c r="E201" s="167" t="s">
        <v>375</v>
      </c>
      <c r="F201" s="244" t="s">
        <v>376</v>
      </c>
      <c r="G201" s="244"/>
      <c r="H201" s="244"/>
      <c r="I201" s="244"/>
      <c r="J201" s="168" t="s">
        <v>213</v>
      </c>
      <c r="K201" s="169">
        <v>23.292</v>
      </c>
      <c r="L201" s="245">
        <v>0</v>
      </c>
      <c r="M201" s="246"/>
      <c r="N201" s="247">
        <f t="shared" si="35"/>
        <v>0</v>
      </c>
      <c r="O201" s="247"/>
      <c r="P201" s="247"/>
      <c r="Q201" s="247"/>
      <c r="R201" s="36"/>
      <c r="T201" s="170" t="s">
        <v>22</v>
      </c>
      <c r="U201" s="43" t="s">
        <v>41</v>
      </c>
      <c r="V201" s="35"/>
      <c r="W201" s="171">
        <f t="shared" si="36"/>
        <v>0</v>
      </c>
      <c r="X201" s="171">
        <v>0</v>
      </c>
      <c r="Y201" s="171">
        <f t="shared" si="37"/>
        <v>0</v>
      </c>
      <c r="Z201" s="171">
        <v>0</v>
      </c>
      <c r="AA201" s="172">
        <f t="shared" si="38"/>
        <v>0</v>
      </c>
      <c r="AR201" s="18" t="s">
        <v>191</v>
      </c>
      <c r="AT201" s="18" t="s">
        <v>187</v>
      </c>
      <c r="AU201" s="18" t="s">
        <v>125</v>
      </c>
      <c r="AY201" s="18" t="s">
        <v>186</v>
      </c>
      <c r="BE201" s="109">
        <f t="shared" si="39"/>
        <v>0</v>
      </c>
      <c r="BF201" s="109">
        <f t="shared" si="40"/>
        <v>0</v>
      </c>
      <c r="BG201" s="109">
        <f t="shared" si="41"/>
        <v>0</v>
      </c>
      <c r="BH201" s="109">
        <f t="shared" si="42"/>
        <v>0</v>
      </c>
      <c r="BI201" s="109">
        <f t="shared" si="43"/>
        <v>0</v>
      </c>
      <c r="BJ201" s="18" t="s">
        <v>83</v>
      </c>
      <c r="BK201" s="109">
        <f t="shared" si="44"/>
        <v>0</v>
      </c>
      <c r="BL201" s="18" t="s">
        <v>191</v>
      </c>
      <c r="BM201" s="18" t="s">
        <v>377</v>
      </c>
    </row>
    <row r="202" spans="2:65" s="1" customFormat="1" ht="51" customHeight="1">
      <c r="B202" s="34"/>
      <c r="C202" s="166" t="s">
        <v>285</v>
      </c>
      <c r="D202" s="166" t="s">
        <v>187</v>
      </c>
      <c r="E202" s="167" t="s">
        <v>378</v>
      </c>
      <c r="F202" s="244" t="s">
        <v>379</v>
      </c>
      <c r="G202" s="244"/>
      <c r="H202" s="244"/>
      <c r="I202" s="244"/>
      <c r="J202" s="168" t="s">
        <v>213</v>
      </c>
      <c r="K202" s="169">
        <v>23.292</v>
      </c>
      <c r="L202" s="245">
        <v>0</v>
      </c>
      <c r="M202" s="246"/>
      <c r="N202" s="247">
        <f t="shared" si="35"/>
        <v>0</v>
      </c>
      <c r="O202" s="247"/>
      <c r="P202" s="247"/>
      <c r="Q202" s="247"/>
      <c r="R202" s="36"/>
      <c r="T202" s="170" t="s">
        <v>22</v>
      </c>
      <c r="U202" s="43" t="s">
        <v>41</v>
      </c>
      <c r="V202" s="35"/>
      <c r="W202" s="171">
        <f t="shared" si="36"/>
        <v>0</v>
      </c>
      <c r="X202" s="171">
        <v>0</v>
      </c>
      <c r="Y202" s="171">
        <f t="shared" si="37"/>
        <v>0</v>
      </c>
      <c r="Z202" s="171">
        <v>0</v>
      </c>
      <c r="AA202" s="172">
        <f t="shared" si="38"/>
        <v>0</v>
      </c>
      <c r="AR202" s="18" t="s">
        <v>191</v>
      </c>
      <c r="AT202" s="18" t="s">
        <v>187</v>
      </c>
      <c r="AU202" s="18" t="s">
        <v>125</v>
      </c>
      <c r="AY202" s="18" t="s">
        <v>186</v>
      </c>
      <c r="BE202" s="109">
        <f t="shared" si="39"/>
        <v>0</v>
      </c>
      <c r="BF202" s="109">
        <f t="shared" si="40"/>
        <v>0</v>
      </c>
      <c r="BG202" s="109">
        <f t="shared" si="41"/>
        <v>0</v>
      </c>
      <c r="BH202" s="109">
        <f t="shared" si="42"/>
        <v>0</v>
      </c>
      <c r="BI202" s="109">
        <f t="shared" si="43"/>
        <v>0</v>
      </c>
      <c r="BJ202" s="18" t="s">
        <v>83</v>
      </c>
      <c r="BK202" s="109">
        <f t="shared" si="44"/>
        <v>0</v>
      </c>
      <c r="BL202" s="18" t="s">
        <v>191</v>
      </c>
      <c r="BM202" s="18" t="s">
        <v>380</v>
      </c>
    </row>
    <row r="203" spans="2:65" s="1" customFormat="1" ht="25.5" customHeight="1">
      <c r="B203" s="34"/>
      <c r="C203" s="166" t="s">
        <v>381</v>
      </c>
      <c r="D203" s="166" t="s">
        <v>187</v>
      </c>
      <c r="E203" s="167" t="s">
        <v>382</v>
      </c>
      <c r="F203" s="244" t="s">
        <v>383</v>
      </c>
      <c r="G203" s="244"/>
      <c r="H203" s="244"/>
      <c r="I203" s="244"/>
      <c r="J203" s="168" t="s">
        <v>197</v>
      </c>
      <c r="K203" s="169">
        <v>2.31</v>
      </c>
      <c r="L203" s="245">
        <v>0</v>
      </c>
      <c r="M203" s="246"/>
      <c r="N203" s="247">
        <f t="shared" si="35"/>
        <v>0</v>
      </c>
      <c r="O203" s="247"/>
      <c r="P203" s="247"/>
      <c r="Q203" s="247"/>
      <c r="R203" s="36"/>
      <c r="T203" s="170" t="s">
        <v>22</v>
      </c>
      <c r="U203" s="43" t="s">
        <v>41</v>
      </c>
      <c r="V203" s="35"/>
      <c r="W203" s="171">
        <f t="shared" si="36"/>
        <v>0</v>
      </c>
      <c r="X203" s="171">
        <v>0</v>
      </c>
      <c r="Y203" s="171">
        <f t="shared" si="37"/>
        <v>0</v>
      </c>
      <c r="Z203" s="171">
        <v>0</v>
      </c>
      <c r="AA203" s="172">
        <f t="shared" si="38"/>
        <v>0</v>
      </c>
      <c r="AR203" s="18" t="s">
        <v>191</v>
      </c>
      <c r="AT203" s="18" t="s">
        <v>187</v>
      </c>
      <c r="AU203" s="18" t="s">
        <v>125</v>
      </c>
      <c r="AY203" s="18" t="s">
        <v>186</v>
      </c>
      <c r="BE203" s="109">
        <f t="shared" si="39"/>
        <v>0</v>
      </c>
      <c r="BF203" s="109">
        <f t="shared" si="40"/>
        <v>0</v>
      </c>
      <c r="BG203" s="109">
        <f t="shared" si="41"/>
        <v>0</v>
      </c>
      <c r="BH203" s="109">
        <f t="shared" si="42"/>
        <v>0</v>
      </c>
      <c r="BI203" s="109">
        <f t="shared" si="43"/>
        <v>0</v>
      </c>
      <c r="BJ203" s="18" t="s">
        <v>83</v>
      </c>
      <c r="BK203" s="109">
        <f t="shared" si="44"/>
        <v>0</v>
      </c>
      <c r="BL203" s="18" t="s">
        <v>191</v>
      </c>
      <c r="BM203" s="18" t="s">
        <v>384</v>
      </c>
    </row>
    <row r="204" spans="2:65" s="1" customFormat="1" ht="25.5" customHeight="1">
      <c r="B204" s="34"/>
      <c r="C204" s="166" t="s">
        <v>288</v>
      </c>
      <c r="D204" s="166" t="s">
        <v>187</v>
      </c>
      <c r="E204" s="167" t="s">
        <v>385</v>
      </c>
      <c r="F204" s="244" t="s">
        <v>386</v>
      </c>
      <c r="G204" s="244"/>
      <c r="H204" s="244"/>
      <c r="I204" s="244"/>
      <c r="J204" s="168" t="s">
        <v>190</v>
      </c>
      <c r="K204" s="169">
        <v>125.5</v>
      </c>
      <c r="L204" s="245">
        <v>0</v>
      </c>
      <c r="M204" s="246"/>
      <c r="N204" s="247">
        <f t="shared" si="35"/>
        <v>0</v>
      </c>
      <c r="O204" s="247"/>
      <c r="P204" s="247"/>
      <c r="Q204" s="247"/>
      <c r="R204" s="36"/>
      <c r="T204" s="170" t="s">
        <v>22</v>
      </c>
      <c r="U204" s="43" t="s">
        <v>41</v>
      </c>
      <c r="V204" s="35"/>
      <c r="W204" s="171">
        <f t="shared" si="36"/>
        <v>0</v>
      </c>
      <c r="X204" s="171">
        <v>0</v>
      </c>
      <c r="Y204" s="171">
        <f t="shared" si="37"/>
        <v>0</v>
      </c>
      <c r="Z204" s="171">
        <v>0</v>
      </c>
      <c r="AA204" s="172">
        <f t="shared" si="38"/>
        <v>0</v>
      </c>
      <c r="AR204" s="18" t="s">
        <v>191</v>
      </c>
      <c r="AT204" s="18" t="s">
        <v>187</v>
      </c>
      <c r="AU204" s="18" t="s">
        <v>125</v>
      </c>
      <c r="AY204" s="18" t="s">
        <v>186</v>
      </c>
      <c r="BE204" s="109">
        <f t="shared" si="39"/>
        <v>0</v>
      </c>
      <c r="BF204" s="109">
        <f t="shared" si="40"/>
        <v>0</v>
      </c>
      <c r="BG204" s="109">
        <f t="shared" si="41"/>
        <v>0</v>
      </c>
      <c r="BH204" s="109">
        <f t="shared" si="42"/>
        <v>0</v>
      </c>
      <c r="BI204" s="109">
        <f t="shared" si="43"/>
        <v>0</v>
      </c>
      <c r="BJ204" s="18" t="s">
        <v>83</v>
      </c>
      <c r="BK204" s="109">
        <f t="shared" si="44"/>
        <v>0</v>
      </c>
      <c r="BL204" s="18" t="s">
        <v>191</v>
      </c>
      <c r="BM204" s="18" t="s">
        <v>387</v>
      </c>
    </row>
    <row r="205" spans="2:65" s="1" customFormat="1" ht="38.25" customHeight="1">
      <c r="B205" s="34"/>
      <c r="C205" s="166" t="s">
        <v>388</v>
      </c>
      <c r="D205" s="166" t="s">
        <v>187</v>
      </c>
      <c r="E205" s="167" t="s">
        <v>375</v>
      </c>
      <c r="F205" s="244" t="s">
        <v>376</v>
      </c>
      <c r="G205" s="244"/>
      <c r="H205" s="244"/>
      <c r="I205" s="244"/>
      <c r="J205" s="168" t="s">
        <v>213</v>
      </c>
      <c r="K205" s="169">
        <v>5.961</v>
      </c>
      <c r="L205" s="245">
        <v>0</v>
      </c>
      <c r="M205" s="246"/>
      <c r="N205" s="247">
        <f t="shared" si="35"/>
        <v>0</v>
      </c>
      <c r="O205" s="247"/>
      <c r="P205" s="247"/>
      <c r="Q205" s="247"/>
      <c r="R205" s="36"/>
      <c r="T205" s="170" t="s">
        <v>22</v>
      </c>
      <c r="U205" s="43" t="s">
        <v>41</v>
      </c>
      <c r="V205" s="35"/>
      <c r="W205" s="171">
        <f t="shared" si="36"/>
        <v>0</v>
      </c>
      <c r="X205" s="171">
        <v>0</v>
      </c>
      <c r="Y205" s="171">
        <f t="shared" si="37"/>
        <v>0</v>
      </c>
      <c r="Z205" s="171">
        <v>0</v>
      </c>
      <c r="AA205" s="172">
        <f t="shared" si="38"/>
        <v>0</v>
      </c>
      <c r="AR205" s="18" t="s">
        <v>191</v>
      </c>
      <c r="AT205" s="18" t="s">
        <v>187</v>
      </c>
      <c r="AU205" s="18" t="s">
        <v>125</v>
      </c>
      <c r="AY205" s="18" t="s">
        <v>186</v>
      </c>
      <c r="BE205" s="109">
        <f t="shared" si="39"/>
        <v>0</v>
      </c>
      <c r="BF205" s="109">
        <f t="shared" si="40"/>
        <v>0</v>
      </c>
      <c r="BG205" s="109">
        <f t="shared" si="41"/>
        <v>0</v>
      </c>
      <c r="BH205" s="109">
        <f t="shared" si="42"/>
        <v>0</v>
      </c>
      <c r="BI205" s="109">
        <f t="shared" si="43"/>
        <v>0</v>
      </c>
      <c r="BJ205" s="18" t="s">
        <v>83</v>
      </c>
      <c r="BK205" s="109">
        <f t="shared" si="44"/>
        <v>0</v>
      </c>
      <c r="BL205" s="18" t="s">
        <v>191</v>
      </c>
      <c r="BM205" s="18" t="s">
        <v>389</v>
      </c>
    </row>
    <row r="206" spans="2:63" s="9" customFormat="1" ht="29.85" customHeight="1">
      <c r="B206" s="155"/>
      <c r="C206" s="156"/>
      <c r="D206" s="165" t="s">
        <v>140</v>
      </c>
      <c r="E206" s="165"/>
      <c r="F206" s="165"/>
      <c r="G206" s="165"/>
      <c r="H206" s="165"/>
      <c r="I206" s="165"/>
      <c r="J206" s="165"/>
      <c r="K206" s="165"/>
      <c r="L206" s="165"/>
      <c r="M206" s="165"/>
      <c r="N206" s="257">
        <f>BK206</f>
        <v>0</v>
      </c>
      <c r="O206" s="258"/>
      <c r="P206" s="258"/>
      <c r="Q206" s="258"/>
      <c r="R206" s="158"/>
      <c r="T206" s="159"/>
      <c r="U206" s="156"/>
      <c r="V206" s="156"/>
      <c r="W206" s="160">
        <f>SUM(W207:W213)</f>
        <v>0</v>
      </c>
      <c r="X206" s="156"/>
      <c r="Y206" s="160">
        <f>SUM(Y207:Y213)</f>
        <v>0</v>
      </c>
      <c r="Z206" s="156"/>
      <c r="AA206" s="161">
        <f>SUM(AA207:AA213)</f>
        <v>0</v>
      </c>
      <c r="AR206" s="162" t="s">
        <v>83</v>
      </c>
      <c r="AT206" s="163" t="s">
        <v>75</v>
      </c>
      <c r="AU206" s="163" t="s">
        <v>83</v>
      </c>
      <c r="AY206" s="162" t="s">
        <v>186</v>
      </c>
      <c r="BK206" s="164">
        <f>SUM(BK207:BK213)</f>
        <v>0</v>
      </c>
    </row>
    <row r="207" spans="2:65" s="1" customFormat="1" ht="38.25" customHeight="1">
      <c r="B207" s="34"/>
      <c r="C207" s="166" t="s">
        <v>292</v>
      </c>
      <c r="D207" s="166" t="s">
        <v>187</v>
      </c>
      <c r="E207" s="167" t="s">
        <v>390</v>
      </c>
      <c r="F207" s="244" t="s">
        <v>391</v>
      </c>
      <c r="G207" s="244"/>
      <c r="H207" s="244"/>
      <c r="I207" s="244"/>
      <c r="J207" s="168" t="s">
        <v>217</v>
      </c>
      <c r="K207" s="169">
        <v>15</v>
      </c>
      <c r="L207" s="245">
        <v>0</v>
      </c>
      <c r="M207" s="246"/>
      <c r="N207" s="247">
        <f aca="true" t="shared" si="45" ref="N207:N213">ROUND(L207*K207,2)</f>
        <v>0</v>
      </c>
      <c r="O207" s="247"/>
      <c r="P207" s="247"/>
      <c r="Q207" s="247"/>
      <c r="R207" s="36"/>
      <c r="T207" s="170" t="s">
        <v>22</v>
      </c>
      <c r="U207" s="43" t="s">
        <v>41</v>
      </c>
      <c r="V207" s="35"/>
      <c r="W207" s="171">
        <f aca="true" t="shared" si="46" ref="W207:W213">V207*K207</f>
        <v>0</v>
      </c>
      <c r="X207" s="171">
        <v>0</v>
      </c>
      <c r="Y207" s="171">
        <f aca="true" t="shared" si="47" ref="Y207:Y213">X207*K207</f>
        <v>0</v>
      </c>
      <c r="Z207" s="171">
        <v>0</v>
      </c>
      <c r="AA207" s="172">
        <f aca="true" t="shared" si="48" ref="AA207:AA213">Z207*K207</f>
        <v>0</v>
      </c>
      <c r="AR207" s="18" t="s">
        <v>191</v>
      </c>
      <c r="AT207" s="18" t="s">
        <v>187</v>
      </c>
      <c r="AU207" s="18" t="s">
        <v>125</v>
      </c>
      <c r="AY207" s="18" t="s">
        <v>186</v>
      </c>
      <c r="BE207" s="109">
        <f aca="true" t="shared" si="49" ref="BE207:BE213">IF(U207="základní",N207,0)</f>
        <v>0</v>
      </c>
      <c r="BF207" s="109">
        <f aca="true" t="shared" si="50" ref="BF207:BF213">IF(U207="snížená",N207,0)</f>
        <v>0</v>
      </c>
      <c r="BG207" s="109">
        <f aca="true" t="shared" si="51" ref="BG207:BG213">IF(U207="zákl. přenesená",N207,0)</f>
        <v>0</v>
      </c>
      <c r="BH207" s="109">
        <f aca="true" t="shared" si="52" ref="BH207:BH213">IF(U207="sníž. přenesená",N207,0)</f>
        <v>0</v>
      </c>
      <c r="BI207" s="109">
        <f aca="true" t="shared" si="53" ref="BI207:BI213">IF(U207="nulová",N207,0)</f>
        <v>0</v>
      </c>
      <c r="BJ207" s="18" t="s">
        <v>83</v>
      </c>
      <c r="BK207" s="109">
        <f aca="true" t="shared" si="54" ref="BK207:BK213">ROUND(L207*K207,2)</f>
        <v>0</v>
      </c>
      <c r="BL207" s="18" t="s">
        <v>191</v>
      </c>
      <c r="BM207" s="18" t="s">
        <v>392</v>
      </c>
    </row>
    <row r="208" spans="2:65" s="1" customFormat="1" ht="25.5" customHeight="1">
      <c r="B208" s="34"/>
      <c r="C208" s="173" t="s">
        <v>393</v>
      </c>
      <c r="D208" s="173" t="s">
        <v>199</v>
      </c>
      <c r="E208" s="174" t="s">
        <v>394</v>
      </c>
      <c r="F208" s="248" t="s">
        <v>395</v>
      </c>
      <c r="G208" s="248"/>
      <c r="H208" s="248"/>
      <c r="I208" s="248"/>
      <c r="J208" s="175" t="s">
        <v>217</v>
      </c>
      <c r="K208" s="176">
        <v>15</v>
      </c>
      <c r="L208" s="249">
        <v>0</v>
      </c>
      <c r="M208" s="250"/>
      <c r="N208" s="251">
        <f t="shared" si="45"/>
        <v>0</v>
      </c>
      <c r="O208" s="247"/>
      <c r="P208" s="247"/>
      <c r="Q208" s="247"/>
      <c r="R208" s="36"/>
      <c r="T208" s="170" t="s">
        <v>22</v>
      </c>
      <c r="U208" s="43" t="s">
        <v>41</v>
      </c>
      <c r="V208" s="35"/>
      <c r="W208" s="171">
        <f t="shared" si="46"/>
        <v>0</v>
      </c>
      <c r="X208" s="171">
        <v>0</v>
      </c>
      <c r="Y208" s="171">
        <f t="shared" si="47"/>
        <v>0</v>
      </c>
      <c r="Z208" s="171">
        <v>0</v>
      </c>
      <c r="AA208" s="172">
        <f t="shared" si="48"/>
        <v>0</v>
      </c>
      <c r="AR208" s="18" t="s">
        <v>202</v>
      </c>
      <c r="AT208" s="18" t="s">
        <v>199</v>
      </c>
      <c r="AU208" s="18" t="s">
        <v>125</v>
      </c>
      <c r="AY208" s="18" t="s">
        <v>186</v>
      </c>
      <c r="BE208" s="109">
        <f t="shared" si="49"/>
        <v>0</v>
      </c>
      <c r="BF208" s="109">
        <f t="shared" si="50"/>
        <v>0</v>
      </c>
      <c r="BG208" s="109">
        <f t="shared" si="51"/>
        <v>0</v>
      </c>
      <c r="BH208" s="109">
        <f t="shared" si="52"/>
        <v>0</v>
      </c>
      <c r="BI208" s="109">
        <f t="shared" si="53"/>
        <v>0</v>
      </c>
      <c r="BJ208" s="18" t="s">
        <v>83</v>
      </c>
      <c r="BK208" s="109">
        <f t="shared" si="54"/>
        <v>0</v>
      </c>
      <c r="BL208" s="18" t="s">
        <v>191</v>
      </c>
      <c r="BM208" s="18" t="s">
        <v>396</v>
      </c>
    </row>
    <row r="209" spans="2:65" s="1" customFormat="1" ht="38.25" customHeight="1">
      <c r="B209" s="34"/>
      <c r="C209" s="166" t="s">
        <v>295</v>
      </c>
      <c r="D209" s="166" t="s">
        <v>187</v>
      </c>
      <c r="E209" s="167" t="s">
        <v>390</v>
      </c>
      <c r="F209" s="244" t="s">
        <v>391</v>
      </c>
      <c r="G209" s="244"/>
      <c r="H209" s="244"/>
      <c r="I209" s="244"/>
      <c r="J209" s="168" t="s">
        <v>217</v>
      </c>
      <c r="K209" s="169">
        <v>6</v>
      </c>
      <c r="L209" s="245">
        <v>0</v>
      </c>
      <c r="M209" s="246"/>
      <c r="N209" s="247">
        <f t="shared" si="45"/>
        <v>0</v>
      </c>
      <c r="O209" s="247"/>
      <c r="P209" s="247"/>
      <c r="Q209" s="247"/>
      <c r="R209" s="36"/>
      <c r="T209" s="170" t="s">
        <v>22</v>
      </c>
      <c r="U209" s="43" t="s">
        <v>41</v>
      </c>
      <c r="V209" s="35"/>
      <c r="W209" s="171">
        <f t="shared" si="46"/>
        <v>0</v>
      </c>
      <c r="X209" s="171">
        <v>0</v>
      </c>
      <c r="Y209" s="171">
        <f t="shared" si="47"/>
        <v>0</v>
      </c>
      <c r="Z209" s="171">
        <v>0</v>
      </c>
      <c r="AA209" s="172">
        <f t="shared" si="48"/>
        <v>0</v>
      </c>
      <c r="AR209" s="18" t="s">
        <v>191</v>
      </c>
      <c r="AT209" s="18" t="s">
        <v>187</v>
      </c>
      <c r="AU209" s="18" t="s">
        <v>125</v>
      </c>
      <c r="AY209" s="18" t="s">
        <v>186</v>
      </c>
      <c r="BE209" s="109">
        <f t="shared" si="49"/>
        <v>0</v>
      </c>
      <c r="BF209" s="109">
        <f t="shared" si="50"/>
        <v>0</v>
      </c>
      <c r="BG209" s="109">
        <f t="shared" si="51"/>
        <v>0</v>
      </c>
      <c r="BH209" s="109">
        <f t="shared" si="52"/>
        <v>0</v>
      </c>
      <c r="BI209" s="109">
        <f t="shared" si="53"/>
        <v>0</v>
      </c>
      <c r="BJ209" s="18" t="s">
        <v>83</v>
      </c>
      <c r="BK209" s="109">
        <f t="shared" si="54"/>
        <v>0</v>
      </c>
      <c r="BL209" s="18" t="s">
        <v>191</v>
      </c>
      <c r="BM209" s="18" t="s">
        <v>397</v>
      </c>
    </row>
    <row r="210" spans="2:65" s="1" customFormat="1" ht="51" customHeight="1">
      <c r="B210" s="34"/>
      <c r="C210" s="166" t="s">
        <v>398</v>
      </c>
      <c r="D210" s="166" t="s">
        <v>187</v>
      </c>
      <c r="E210" s="167" t="s">
        <v>399</v>
      </c>
      <c r="F210" s="244" t="s">
        <v>400</v>
      </c>
      <c r="G210" s="244"/>
      <c r="H210" s="244"/>
      <c r="I210" s="244"/>
      <c r="J210" s="168" t="s">
        <v>217</v>
      </c>
      <c r="K210" s="169">
        <v>2</v>
      </c>
      <c r="L210" s="245">
        <v>0</v>
      </c>
      <c r="M210" s="246"/>
      <c r="N210" s="247">
        <f t="shared" si="45"/>
        <v>0</v>
      </c>
      <c r="O210" s="247"/>
      <c r="P210" s="247"/>
      <c r="Q210" s="247"/>
      <c r="R210" s="36"/>
      <c r="T210" s="170" t="s">
        <v>22</v>
      </c>
      <c r="U210" s="43" t="s">
        <v>41</v>
      </c>
      <c r="V210" s="35"/>
      <c r="W210" s="171">
        <f t="shared" si="46"/>
        <v>0</v>
      </c>
      <c r="X210" s="171">
        <v>0</v>
      </c>
      <c r="Y210" s="171">
        <f t="shared" si="47"/>
        <v>0</v>
      </c>
      <c r="Z210" s="171">
        <v>0</v>
      </c>
      <c r="AA210" s="172">
        <f t="shared" si="48"/>
        <v>0</v>
      </c>
      <c r="AR210" s="18" t="s">
        <v>191</v>
      </c>
      <c r="AT210" s="18" t="s">
        <v>187</v>
      </c>
      <c r="AU210" s="18" t="s">
        <v>125</v>
      </c>
      <c r="AY210" s="18" t="s">
        <v>186</v>
      </c>
      <c r="BE210" s="109">
        <f t="shared" si="49"/>
        <v>0</v>
      </c>
      <c r="BF210" s="109">
        <f t="shared" si="50"/>
        <v>0</v>
      </c>
      <c r="BG210" s="109">
        <f t="shared" si="51"/>
        <v>0</v>
      </c>
      <c r="BH210" s="109">
        <f t="shared" si="52"/>
        <v>0</v>
      </c>
      <c r="BI210" s="109">
        <f t="shared" si="53"/>
        <v>0</v>
      </c>
      <c r="BJ210" s="18" t="s">
        <v>83</v>
      </c>
      <c r="BK210" s="109">
        <f t="shared" si="54"/>
        <v>0</v>
      </c>
      <c r="BL210" s="18" t="s">
        <v>191</v>
      </c>
      <c r="BM210" s="18" t="s">
        <v>401</v>
      </c>
    </row>
    <row r="211" spans="2:65" s="1" customFormat="1" ht="63.75" customHeight="1">
      <c r="B211" s="34"/>
      <c r="C211" s="166" t="s">
        <v>299</v>
      </c>
      <c r="D211" s="166" t="s">
        <v>187</v>
      </c>
      <c r="E211" s="167" t="s">
        <v>402</v>
      </c>
      <c r="F211" s="244" t="s">
        <v>403</v>
      </c>
      <c r="G211" s="244"/>
      <c r="H211" s="244"/>
      <c r="I211" s="244"/>
      <c r="J211" s="168" t="s">
        <v>217</v>
      </c>
      <c r="K211" s="169">
        <v>4</v>
      </c>
      <c r="L211" s="245">
        <v>0</v>
      </c>
      <c r="M211" s="246"/>
      <c r="N211" s="247">
        <f t="shared" si="45"/>
        <v>0</v>
      </c>
      <c r="O211" s="247"/>
      <c r="P211" s="247"/>
      <c r="Q211" s="247"/>
      <c r="R211" s="36"/>
      <c r="T211" s="170" t="s">
        <v>22</v>
      </c>
      <c r="U211" s="43" t="s">
        <v>41</v>
      </c>
      <c r="V211" s="35"/>
      <c r="W211" s="171">
        <f t="shared" si="46"/>
        <v>0</v>
      </c>
      <c r="X211" s="171">
        <v>0</v>
      </c>
      <c r="Y211" s="171">
        <f t="shared" si="47"/>
        <v>0</v>
      </c>
      <c r="Z211" s="171">
        <v>0</v>
      </c>
      <c r="AA211" s="172">
        <f t="shared" si="48"/>
        <v>0</v>
      </c>
      <c r="AR211" s="18" t="s">
        <v>191</v>
      </c>
      <c r="AT211" s="18" t="s">
        <v>187</v>
      </c>
      <c r="AU211" s="18" t="s">
        <v>125</v>
      </c>
      <c r="AY211" s="18" t="s">
        <v>186</v>
      </c>
      <c r="BE211" s="109">
        <f t="shared" si="49"/>
        <v>0</v>
      </c>
      <c r="BF211" s="109">
        <f t="shared" si="50"/>
        <v>0</v>
      </c>
      <c r="BG211" s="109">
        <f t="shared" si="51"/>
        <v>0</v>
      </c>
      <c r="BH211" s="109">
        <f t="shared" si="52"/>
        <v>0</v>
      </c>
      <c r="BI211" s="109">
        <f t="shared" si="53"/>
        <v>0</v>
      </c>
      <c r="BJ211" s="18" t="s">
        <v>83</v>
      </c>
      <c r="BK211" s="109">
        <f t="shared" si="54"/>
        <v>0</v>
      </c>
      <c r="BL211" s="18" t="s">
        <v>191</v>
      </c>
      <c r="BM211" s="18" t="s">
        <v>404</v>
      </c>
    </row>
    <row r="212" spans="2:65" s="1" customFormat="1" ht="25.5" customHeight="1">
      <c r="B212" s="34"/>
      <c r="C212" s="173" t="s">
        <v>405</v>
      </c>
      <c r="D212" s="173" t="s">
        <v>199</v>
      </c>
      <c r="E212" s="174" t="s">
        <v>406</v>
      </c>
      <c r="F212" s="248" t="s">
        <v>407</v>
      </c>
      <c r="G212" s="248"/>
      <c r="H212" s="248"/>
      <c r="I212" s="248"/>
      <c r="J212" s="175" t="s">
        <v>217</v>
      </c>
      <c r="K212" s="176">
        <v>2</v>
      </c>
      <c r="L212" s="249">
        <v>0</v>
      </c>
      <c r="M212" s="250"/>
      <c r="N212" s="251">
        <f t="shared" si="45"/>
        <v>0</v>
      </c>
      <c r="O212" s="247"/>
      <c r="P212" s="247"/>
      <c r="Q212" s="247"/>
      <c r="R212" s="36"/>
      <c r="T212" s="170" t="s">
        <v>22</v>
      </c>
      <c r="U212" s="43" t="s">
        <v>41</v>
      </c>
      <c r="V212" s="35"/>
      <c r="W212" s="171">
        <f t="shared" si="46"/>
        <v>0</v>
      </c>
      <c r="X212" s="171">
        <v>0</v>
      </c>
      <c r="Y212" s="171">
        <f t="shared" si="47"/>
        <v>0</v>
      </c>
      <c r="Z212" s="171">
        <v>0</v>
      </c>
      <c r="AA212" s="172">
        <f t="shared" si="48"/>
        <v>0</v>
      </c>
      <c r="AR212" s="18" t="s">
        <v>202</v>
      </c>
      <c r="AT212" s="18" t="s">
        <v>199</v>
      </c>
      <c r="AU212" s="18" t="s">
        <v>125</v>
      </c>
      <c r="AY212" s="18" t="s">
        <v>186</v>
      </c>
      <c r="BE212" s="109">
        <f t="shared" si="49"/>
        <v>0</v>
      </c>
      <c r="BF212" s="109">
        <f t="shared" si="50"/>
        <v>0</v>
      </c>
      <c r="BG212" s="109">
        <f t="shared" si="51"/>
        <v>0</v>
      </c>
      <c r="BH212" s="109">
        <f t="shared" si="52"/>
        <v>0</v>
      </c>
      <c r="BI212" s="109">
        <f t="shared" si="53"/>
        <v>0</v>
      </c>
      <c r="BJ212" s="18" t="s">
        <v>83</v>
      </c>
      <c r="BK212" s="109">
        <f t="shared" si="54"/>
        <v>0</v>
      </c>
      <c r="BL212" s="18" t="s">
        <v>191</v>
      </c>
      <c r="BM212" s="18" t="s">
        <v>408</v>
      </c>
    </row>
    <row r="213" spans="2:65" s="1" customFormat="1" ht="25.5" customHeight="1">
      <c r="B213" s="34"/>
      <c r="C213" s="173" t="s">
        <v>302</v>
      </c>
      <c r="D213" s="173" t="s">
        <v>199</v>
      </c>
      <c r="E213" s="174" t="s">
        <v>409</v>
      </c>
      <c r="F213" s="248" t="s">
        <v>410</v>
      </c>
      <c r="G213" s="248"/>
      <c r="H213" s="248"/>
      <c r="I213" s="248"/>
      <c r="J213" s="175" t="s">
        <v>217</v>
      </c>
      <c r="K213" s="176">
        <v>2</v>
      </c>
      <c r="L213" s="249">
        <v>0</v>
      </c>
      <c r="M213" s="250"/>
      <c r="N213" s="251">
        <f t="shared" si="45"/>
        <v>0</v>
      </c>
      <c r="O213" s="247"/>
      <c r="P213" s="247"/>
      <c r="Q213" s="247"/>
      <c r="R213" s="36"/>
      <c r="T213" s="170" t="s">
        <v>22</v>
      </c>
      <c r="U213" s="43" t="s">
        <v>41</v>
      </c>
      <c r="V213" s="35"/>
      <c r="W213" s="171">
        <f t="shared" si="46"/>
        <v>0</v>
      </c>
      <c r="X213" s="171">
        <v>0</v>
      </c>
      <c r="Y213" s="171">
        <f t="shared" si="47"/>
        <v>0</v>
      </c>
      <c r="Z213" s="171">
        <v>0</v>
      </c>
      <c r="AA213" s="172">
        <f t="shared" si="48"/>
        <v>0</v>
      </c>
      <c r="AR213" s="18" t="s">
        <v>202</v>
      </c>
      <c r="AT213" s="18" t="s">
        <v>199</v>
      </c>
      <c r="AU213" s="18" t="s">
        <v>125</v>
      </c>
      <c r="AY213" s="18" t="s">
        <v>186</v>
      </c>
      <c r="BE213" s="109">
        <f t="shared" si="49"/>
        <v>0</v>
      </c>
      <c r="BF213" s="109">
        <f t="shared" si="50"/>
        <v>0</v>
      </c>
      <c r="BG213" s="109">
        <f t="shared" si="51"/>
        <v>0</v>
      </c>
      <c r="BH213" s="109">
        <f t="shared" si="52"/>
        <v>0</v>
      </c>
      <c r="BI213" s="109">
        <f t="shared" si="53"/>
        <v>0</v>
      </c>
      <c r="BJ213" s="18" t="s">
        <v>83</v>
      </c>
      <c r="BK213" s="109">
        <f t="shared" si="54"/>
        <v>0</v>
      </c>
      <c r="BL213" s="18" t="s">
        <v>191</v>
      </c>
      <c r="BM213" s="18" t="s">
        <v>411</v>
      </c>
    </row>
    <row r="214" spans="2:63" s="9" customFormat="1" ht="29.85" customHeight="1">
      <c r="B214" s="155"/>
      <c r="C214" s="156"/>
      <c r="D214" s="165" t="s">
        <v>141</v>
      </c>
      <c r="E214" s="165"/>
      <c r="F214" s="165"/>
      <c r="G214" s="165"/>
      <c r="H214" s="165"/>
      <c r="I214" s="165"/>
      <c r="J214" s="165"/>
      <c r="K214" s="165"/>
      <c r="L214" s="165"/>
      <c r="M214" s="165"/>
      <c r="N214" s="257">
        <f>BK214</f>
        <v>0</v>
      </c>
      <c r="O214" s="258"/>
      <c r="P214" s="258"/>
      <c r="Q214" s="258"/>
      <c r="R214" s="158"/>
      <c r="T214" s="159"/>
      <c r="U214" s="156"/>
      <c r="V214" s="156"/>
      <c r="W214" s="160">
        <f>SUM(W215:W221)</f>
        <v>0</v>
      </c>
      <c r="X214" s="156"/>
      <c r="Y214" s="160">
        <f>SUM(Y215:Y221)</f>
        <v>0</v>
      </c>
      <c r="Z214" s="156"/>
      <c r="AA214" s="161">
        <f>SUM(AA215:AA221)</f>
        <v>0</v>
      </c>
      <c r="AR214" s="162" t="s">
        <v>83</v>
      </c>
      <c r="AT214" s="163" t="s">
        <v>75</v>
      </c>
      <c r="AU214" s="163" t="s">
        <v>83</v>
      </c>
      <c r="AY214" s="162" t="s">
        <v>186</v>
      </c>
      <c r="BK214" s="164">
        <f>SUM(BK215:BK221)</f>
        <v>0</v>
      </c>
    </row>
    <row r="215" spans="2:65" s="1" customFormat="1" ht="38.25" customHeight="1">
      <c r="B215" s="34"/>
      <c r="C215" s="166" t="s">
        <v>412</v>
      </c>
      <c r="D215" s="166" t="s">
        <v>187</v>
      </c>
      <c r="E215" s="167" t="s">
        <v>413</v>
      </c>
      <c r="F215" s="244" t="s">
        <v>414</v>
      </c>
      <c r="G215" s="244"/>
      <c r="H215" s="244"/>
      <c r="I215" s="244"/>
      <c r="J215" s="168" t="s">
        <v>217</v>
      </c>
      <c r="K215" s="169">
        <v>2</v>
      </c>
      <c r="L215" s="245">
        <v>0</v>
      </c>
      <c r="M215" s="246"/>
      <c r="N215" s="247">
        <f aca="true" t="shared" si="55" ref="N215:N221">ROUND(L215*K215,2)</f>
        <v>0</v>
      </c>
      <c r="O215" s="247"/>
      <c r="P215" s="247"/>
      <c r="Q215" s="247"/>
      <c r="R215" s="36"/>
      <c r="T215" s="170" t="s">
        <v>22</v>
      </c>
      <c r="U215" s="43" t="s">
        <v>41</v>
      </c>
      <c r="V215" s="35"/>
      <c r="W215" s="171">
        <f aca="true" t="shared" si="56" ref="W215:W221">V215*K215</f>
        <v>0</v>
      </c>
      <c r="X215" s="171">
        <v>0</v>
      </c>
      <c r="Y215" s="171">
        <f aca="true" t="shared" si="57" ref="Y215:Y221">X215*K215</f>
        <v>0</v>
      </c>
      <c r="Z215" s="171">
        <v>0</v>
      </c>
      <c r="AA215" s="172">
        <f aca="true" t="shared" si="58" ref="AA215:AA221">Z215*K215</f>
        <v>0</v>
      </c>
      <c r="AR215" s="18" t="s">
        <v>191</v>
      </c>
      <c r="AT215" s="18" t="s">
        <v>187</v>
      </c>
      <c r="AU215" s="18" t="s">
        <v>125</v>
      </c>
      <c r="AY215" s="18" t="s">
        <v>186</v>
      </c>
      <c r="BE215" s="109">
        <f aca="true" t="shared" si="59" ref="BE215:BE221">IF(U215="základní",N215,0)</f>
        <v>0</v>
      </c>
      <c r="BF215" s="109">
        <f aca="true" t="shared" si="60" ref="BF215:BF221">IF(U215="snížená",N215,0)</f>
        <v>0</v>
      </c>
      <c r="BG215" s="109">
        <f aca="true" t="shared" si="61" ref="BG215:BG221">IF(U215="zákl. přenesená",N215,0)</f>
        <v>0</v>
      </c>
      <c r="BH215" s="109">
        <f aca="true" t="shared" si="62" ref="BH215:BH221">IF(U215="sníž. přenesená",N215,0)</f>
        <v>0</v>
      </c>
      <c r="BI215" s="109">
        <f aca="true" t="shared" si="63" ref="BI215:BI221">IF(U215="nulová",N215,0)</f>
        <v>0</v>
      </c>
      <c r="BJ215" s="18" t="s">
        <v>83</v>
      </c>
      <c r="BK215" s="109">
        <f aca="true" t="shared" si="64" ref="BK215:BK221">ROUND(L215*K215,2)</f>
        <v>0</v>
      </c>
      <c r="BL215" s="18" t="s">
        <v>191</v>
      </c>
      <c r="BM215" s="18" t="s">
        <v>415</v>
      </c>
    </row>
    <row r="216" spans="2:65" s="1" customFormat="1" ht="51" customHeight="1">
      <c r="B216" s="34"/>
      <c r="C216" s="166" t="s">
        <v>306</v>
      </c>
      <c r="D216" s="166" t="s">
        <v>187</v>
      </c>
      <c r="E216" s="167" t="s">
        <v>416</v>
      </c>
      <c r="F216" s="244" t="s">
        <v>417</v>
      </c>
      <c r="G216" s="244"/>
      <c r="H216" s="244"/>
      <c r="I216" s="244"/>
      <c r="J216" s="168" t="s">
        <v>197</v>
      </c>
      <c r="K216" s="169">
        <v>0.1</v>
      </c>
      <c r="L216" s="245">
        <v>0</v>
      </c>
      <c r="M216" s="246"/>
      <c r="N216" s="247">
        <f t="shared" si="55"/>
        <v>0</v>
      </c>
      <c r="O216" s="247"/>
      <c r="P216" s="247"/>
      <c r="Q216" s="247"/>
      <c r="R216" s="36"/>
      <c r="T216" s="170" t="s">
        <v>22</v>
      </c>
      <c r="U216" s="43" t="s">
        <v>41</v>
      </c>
      <c r="V216" s="35"/>
      <c r="W216" s="171">
        <f t="shared" si="56"/>
        <v>0</v>
      </c>
      <c r="X216" s="171">
        <v>0</v>
      </c>
      <c r="Y216" s="171">
        <f t="shared" si="57"/>
        <v>0</v>
      </c>
      <c r="Z216" s="171">
        <v>0</v>
      </c>
      <c r="AA216" s="172">
        <f t="shared" si="58"/>
        <v>0</v>
      </c>
      <c r="AR216" s="18" t="s">
        <v>191</v>
      </c>
      <c r="AT216" s="18" t="s">
        <v>187</v>
      </c>
      <c r="AU216" s="18" t="s">
        <v>125</v>
      </c>
      <c r="AY216" s="18" t="s">
        <v>186</v>
      </c>
      <c r="BE216" s="109">
        <f t="shared" si="59"/>
        <v>0</v>
      </c>
      <c r="BF216" s="109">
        <f t="shared" si="60"/>
        <v>0</v>
      </c>
      <c r="BG216" s="109">
        <f t="shared" si="61"/>
        <v>0</v>
      </c>
      <c r="BH216" s="109">
        <f t="shared" si="62"/>
        <v>0</v>
      </c>
      <c r="BI216" s="109">
        <f t="shared" si="63"/>
        <v>0</v>
      </c>
      <c r="BJ216" s="18" t="s">
        <v>83</v>
      </c>
      <c r="BK216" s="109">
        <f t="shared" si="64"/>
        <v>0</v>
      </c>
      <c r="BL216" s="18" t="s">
        <v>191</v>
      </c>
      <c r="BM216" s="18" t="s">
        <v>418</v>
      </c>
    </row>
    <row r="217" spans="2:65" s="1" customFormat="1" ht="76.5" customHeight="1">
      <c r="B217" s="34"/>
      <c r="C217" s="166" t="s">
        <v>419</v>
      </c>
      <c r="D217" s="166" t="s">
        <v>187</v>
      </c>
      <c r="E217" s="167" t="s">
        <v>420</v>
      </c>
      <c r="F217" s="244" t="s">
        <v>421</v>
      </c>
      <c r="G217" s="244"/>
      <c r="H217" s="244"/>
      <c r="I217" s="244"/>
      <c r="J217" s="168" t="s">
        <v>197</v>
      </c>
      <c r="K217" s="169">
        <v>0.1</v>
      </c>
      <c r="L217" s="245">
        <v>0</v>
      </c>
      <c r="M217" s="246"/>
      <c r="N217" s="247">
        <f t="shared" si="55"/>
        <v>0</v>
      </c>
      <c r="O217" s="247"/>
      <c r="P217" s="247"/>
      <c r="Q217" s="247"/>
      <c r="R217" s="36"/>
      <c r="T217" s="170" t="s">
        <v>22</v>
      </c>
      <c r="U217" s="43" t="s">
        <v>41</v>
      </c>
      <c r="V217" s="35"/>
      <c r="W217" s="171">
        <f t="shared" si="56"/>
        <v>0</v>
      </c>
      <c r="X217" s="171">
        <v>0</v>
      </c>
      <c r="Y217" s="171">
        <f t="shared" si="57"/>
        <v>0</v>
      </c>
      <c r="Z217" s="171">
        <v>0</v>
      </c>
      <c r="AA217" s="172">
        <f t="shared" si="58"/>
        <v>0</v>
      </c>
      <c r="AR217" s="18" t="s">
        <v>191</v>
      </c>
      <c r="AT217" s="18" t="s">
        <v>187</v>
      </c>
      <c r="AU217" s="18" t="s">
        <v>125</v>
      </c>
      <c r="AY217" s="18" t="s">
        <v>186</v>
      </c>
      <c r="BE217" s="109">
        <f t="shared" si="59"/>
        <v>0</v>
      </c>
      <c r="BF217" s="109">
        <f t="shared" si="60"/>
        <v>0</v>
      </c>
      <c r="BG217" s="109">
        <f t="shared" si="61"/>
        <v>0</v>
      </c>
      <c r="BH217" s="109">
        <f t="shared" si="62"/>
        <v>0</v>
      </c>
      <c r="BI217" s="109">
        <f t="shared" si="63"/>
        <v>0</v>
      </c>
      <c r="BJ217" s="18" t="s">
        <v>83</v>
      </c>
      <c r="BK217" s="109">
        <f t="shared" si="64"/>
        <v>0</v>
      </c>
      <c r="BL217" s="18" t="s">
        <v>191</v>
      </c>
      <c r="BM217" s="18" t="s">
        <v>422</v>
      </c>
    </row>
    <row r="218" spans="2:65" s="1" customFormat="1" ht="38.25" customHeight="1">
      <c r="B218" s="34"/>
      <c r="C218" s="166" t="s">
        <v>309</v>
      </c>
      <c r="D218" s="166" t="s">
        <v>187</v>
      </c>
      <c r="E218" s="167" t="s">
        <v>423</v>
      </c>
      <c r="F218" s="244" t="s">
        <v>424</v>
      </c>
      <c r="G218" s="244"/>
      <c r="H218" s="244"/>
      <c r="I218" s="244"/>
      <c r="J218" s="168" t="s">
        <v>197</v>
      </c>
      <c r="K218" s="169">
        <v>0.1</v>
      </c>
      <c r="L218" s="245">
        <v>0</v>
      </c>
      <c r="M218" s="246"/>
      <c r="N218" s="247">
        <f t="shared" si="55"/>
        <v>0</v>
      </c>
      <c r="O218" s="247"/>
      <c r="P218" s="247"/>
      <c r="Q218" s="247"/>
      <c r="R218" s="36"/>
      <c r="T218" s="170" t="s">
        <v>22</v>
      </c>
      <c r="U218" s="43" t="s">
        <v>41</v>
      </c>
      <c r="V218" s="35"/>
      <c r="W218" s="171">
        <f t="shared" si="56"/>
        <v>0</v>
      </c>
      <c r="X218" s="171">
        <v>0</v>
      </c>
      <c r="Y218" s="171">
        <f t="shared" si="57"/>
        <v>0</v>
      </c>
      <c r="Z218" s="171">
        <v>0</v>
      </c>
      <c r="AA218" s="172">
        <f t="shared" si="58"/>
        <v>0</v>
      </c>
      <c r="AR218" s="18" t="s">
        <v>191</v>
      </c>
      <c r="AT218" s="18" t="s">
        <v>187</v>
      </c>
      <c r="AU218" s="18" t="s">
        <v>125</v>
      </c>
      <c r="AY218" s="18" t="s">
        <v>186</v>
      </c>
      <c r="BE218" s="109">
        <f t="shared" si="59"/>
        <v>0</v>
      </c>
      <c r="BF218" s="109">
        <f t="shared" si="60"/>
        <v>0</v>
      </c>
      <c r="BG218" s="109">
        <f t="shared" si="61"/>
        <v>0</v>
      </c>
      <c r="BH218" s="109">
        <f t="shared" si="62"/>
        <v>0</v>
      </c>
      <c r="BI218" s="109">
        <f t="shared" si="63"/>
        <v>0</v>
      </c>
      <c r="BJ218" s="18" t="s">
        <v>83</v>
      </c>
      <c r="BK218" s="109">
        <f t="shared" si="64"/>
        <v>0</v>
      </c>
      <c r="BL218" s="18" t="s">
        <v>191</v>
      </c>
      <c r="BM218" s="18" t="s">
        <v>425</v>
      </c>
    </row>
    <row r="219" spans="2:65" s="1" customFormat="1" ht="51" customHeight="1">
      <c r="B219" s="34"/>
      <c r="C219" s="166" t="s">
        <v>426</v>
      </c>
      <c r="D219" s="166" t="s">
        <v>187</v>
      </c>
      <c r="E219" s="167" t="s">
        <v>427</v>
      </c>
      <c r="F219" s="244" t="s">
        <v>428</v>
      </c>
      <c r="G219" s="244"/>
      <c r="H219" s="244"/>
      <c r="I219" s="244"/>
      <c r="J219" s="168" t="s">
        <v>197</v>
      </c>
      <c r="K219" s="169">
        <v>1</v>
      </c>
      <c r="L219" s="245">
        <v>0</v>
      </c>
      <c r="M219" s="246"/>
      <c r="N219" s="247">
        <f t="shared" si="55"/>
        <v>0</v>
      </c>
      <c r="O219" s="247"/>
      <c r="P219" s="247"/>
      <c r="Q219" s="247"/>
      <c r="R219" s="36"/>
      <c r="T219" s="170" t="s">
        <v>22</v>
      </c>
      <c r="U219" s="43" t="s">
        <v>41</v>
      </c>
      <c r="V219" s="35"/>
      <c r="W219" s="171">
        <f t="shared" si="56"/>
        <v>0</v>
      </c>
      <c r="X219" s="171">
        <v>0</v>
      </c>
      <c r="Y219" s="171">
        <f t="shared" si="57"/>
        <v>0</v>
      </c>
      <c r="Z219" s="171">
        <v>0</v>
      </c>
      <c r="AA219" s="172">
        <f t="shared" si="58"/>
        <v>0</v>
      </c>
      <c r="AR219" s="18" t="s">
        <v>191</v>
      </c>
      <c r="AT219" s="18" t="s">
        <v>187</v>
      </c>
      <c r="AU219" s="18" t="s">
        <v>125</v>
      </c>
      <c r="AY219" s="18" t="s">
        <v>186</v>
      </c>
      <c r="BE219" s="109">
        <f t="shared" si="59"/>
        <v>0</v>
      </c>
      <c r="BF219" s="109">
        <f t="shared" si="60"/>
        <v>0</v>
      </c>
      <c r="BG219" s="109">
        <f t="shared" si="61"/>
        <v>0</v>
      </c>
      <c r="BH219" s="109">
        <f t="shared" si="62"/>
        <v>0</v>
      </c>
      <c r="BI219" s="109">
        <f t="shared" si="63"/>
        <v>0</v>
      </c>
      <c r="BJ219" s="18" t="s">
        <v>83</v>
      </c>
      <c r="BK219" s="109">
        <f t="shared" si="64"/>
        <v>0</v>
      </c>
      <c r="BL219" s="18" t="s">
        <v>191</v>
      </c>
      <c r="BM219" s="18" t="s">
        <v>429</v>
      </c>
    </row>
    <row r="220" spans="2:65" s="1" customFormat="1" ht="25.5" customHeight="1">
      <c r="B220" s="34"/>
      <c r="C220" s="166" t="s">
        <v>313</v>
      </c>
      <c r="D220" s="166" t="s">
        <v>187</v>
      </c>
      <c r="E220" s="167" t="s">
        <v>430</v>
      </c>
      <c r="F220" s="244" t="s">
        <v>431</v>
      </c>
      <c r="G220" s="244"/>
      <c r="H220" s="244"/>
      <c r="I220" s="244"/>
      <c r="J220" s="168" t="s">
        <v>217</v>
      </c>
      <c r="K220" s="169">
        <v>2</v>
      </c>
      <c r="L220" s="245">
        <v>0</v>
      </c>
      <c r="M220" s="246"/>
      <c r="N220" s="247">
        <f t="shared" si="55"/>
        <v>0</v>
      </c>
      <c r="O220" s="247"/>
      <c r="P220" s="247"/>
      <c r="Q220" s="247"/>
      <c r="R220" s="36"/>
      <c r="T220" s="170" t="s">
        <v>22</v>
      </c>
      <c r="U220" s="43" t="s">
        <v>41</v>
      </c>
      <c r="V220" s="35"/>
      <c r="W220" s="171">
        <f t="shared" si="56"/>
        <v>0</v>
      </c>
      <c r="X220" s="171">
        <v>0</v>
      </c>
      <c r="Y220" s="171">
        <f t="shared" si="57"/>
        <v>0</v>
      </c>
      <c r="Z220" s="171">
        <v>0</v>
      </c>
      <c r="AA220" s="172">
        <f t="shared" si="58"/>
        <v>0</v>
      </c>
      <c r="AR220" s="18" t="s">
        <v>191</v>
      </c>
      <c r="AT220" s="18" t="s">
        <v>187</v>
      </c>
      <c r="AU220" s="18" t="s">
        <v>125</v>
      </c>
      <c r="AY220" s="18" t="s">
        <v>186</v>
      </c>
      <c r="BE220" s="109">
        <f t="shared" si="59"/>
        <v>0</v>
      </c>
      <c r="BF220" s="109">
        <f t="shared" si="60"/>
        <v>0</v>
      </c>
      <c r="BG220" s="109">
        <f t="shared" si="61"/>
        <v>0</v>
      </c>
      <c r="BH220" s="109">
        <f t="shared" si="62"/>
        <v>0</v>
      </c>
      <c r="BI220" s="109">
        <f t="shared" si="63"/>
        <v>0</v>
      </c>
      <c r="BJ220" s="18" t="s">
        <v>83</v>
      </c>
      <c r="BK220" s="109">
        <f t="shared" si="64"/>
        <v>0</v>
      </c>
      <c r="BL220" s="18" t="s">
        <v>191</v>
      </c>
      <c r="BM220" s="18" t="s">
        <v>432</v>
      </c>
    </row>
    <row r="221" spans="2:65" s="1" customFormat="1" ht="25.5" customHeight="1">
      <c r="B221" s="34"/>
      <c r="C221" s="173" t="s">
        <v>433</v>
      </c>
      <c r="D221" s="173" t="s">
        <v>199</v>
      </c>
      <c r="E221" s="174" t="s">
        <v>434</v>
      </c>
      <c r="F221" s="248" t="s">
        <v>435</v>
      </c>
      <c r="G221" s="248"/>
      <c r="H221" s="248"/>
      <c r="I221" s="248"/>
      <c r="J221" s="175" t="s">
        <v>217</v>
      </c>
      <c r="K221" s="176">
        <v>2</v>
      </c>
      <c r="L221" s="249">
        <v>0</v>
      </c>
      <c r="M221" s="250"/>
      <c r="N221" s="251">
        <f t="shared" si="55"/>
        <v>0</v>
      </c>
      <c r="O221" s="247"/>
      <c r="P221" s="247"/>
      <c r="Q221" s="247"/>
      <c r="R221" s="36"/>
      <c r="T221" s="170" t="s">
        <v>22</v>
      </c>
      <c r="U221" s="43" t="s">
        <v>41</v>
      </c>
      <c r="V221" s="35"/>
      <c r="W221" s="171">
        <f t="shared" si="56"/>
        <v>0</v>
      </c>
      <c r="X221" s="171">
        <v>0</v>
      </c>
      <c r="Y221" s="171">
        <f t="shared" si="57"/>
        <v>0</v>
      </c>
      <c r="Z221" s="171">
        <v>0</v>
      </c>
      <c r="AA221" s="172">
        <f t="shared" si="58"/>
        <v>0</v>
      </c>
      <c r="AR221" s="18" t="s">
        <v>202</v>
      </c>
      <c r="AT221" s="18" t="s">
        <v>199</v>
      </c>
      <c r="AU221" s="18" t="s">
        <v>125</v>
      </c>
      <c r="AY221" s="18" t="s">
        <v>186</v>
      </c>
      <c r="BE221" s="109">
        <f t="shared" si="59"/>
        <v>0</v>
      </c>
      <c r="BF221" s="109">
        <f t="shared" si="60"/>
        <v>0</v>
      </c>
      <c r="BG221" s="109">
        <f t="shared" si="61"/>
        <v>0</v>
      </c>
      <c r="BH221" s="109">
        <f t="shared" si="62"/>
        <v>0</v>
      </c>
      <c r="BI221" s="109">
        <f t="shared" si="63"/>
        <v>0</v>
      </c>
      <c r="BJ221" s="18" t="s">
        <v>83</v>
      </c>
      <c r="BK221" s="109">
        <f t="shared" si="64"/>
        <v>0</v>
      </c>
      <c r="BL221" s="18" t="s">
        <v>191</v>
      </c>
      <c r="BM221" s="18" t="s">
        <v>436</v>
      </c>
    </row>
    <row r="222" spans="2:63" s="9" customFormat="1" ht="29.85" customHeight="1">
      <c r="B222" s="155"/>
      <c r="C222" s="156"/>
      <c r="D222" s="165" t="s">
        <v>142</v>
      </c>
      <c r="E222" s="165"/>
      <c r="F222" s="165"/>
      <c r="G222" s="165"/>
      <c r="H222" s="165"/>
      <c r="I222" s="165"/>
      <c r="J222" s="165"/>
      <c r="K222" s="165"/>
      <c r="L222" s="165"/>
      <c r="M222" s="165"/>
      <c r="N222" s="257">
        <f>BK222</f>
        <v>0</v>
      </c>
      <c r="O222" s="258"/>
      <c r="P222" s="258"/>
      <c r="Q222" s="258"/>
      <c r="R222" s="158"/>
      <c r="T222" s="159"/>
      <c r="U222" s="156"/>
      <c r="V222" s="156"/>
      <c r="W222" s="160">
        <f>SUM(W223:W227)</f>
        <v>0</v>
      </c>
      <c r="X222" s="156"/>
      <c r="Y222" s="160">
        <f>SUM(Y223:Y227)</f>
        <v>0</v>
      </c>
      <c r="Z222" s="156"/>
      <c r="AA222" s="161">
        <f>SUM(AA223:AA227)</f>
        <v>0</v>
      </c>
      <c r="AR222" s="162" t="s">
        <v>83</v>
      </c>
      <c r="AT222" s="163" t="s">
        <v>75</v>
      </c>
      <c r="AU222" s="163" t="s">
        <v>83</v>
      </c>
      <c r="AY222" s="162" t="s">
        <v>186</v>
      </c>
      <c r="BK222" s="164">
        <f>SUM(BK223:BK227)</f>
        <v>0</v>
      </c>
    </row>
    <row r="223" spans="2:65" s="1" customFormat="1" ht="51" customHeight="1">
      <c r="B223" s="34"/>
      <c r="C223" s="166" t="s">
        <v>316</v>
      </c>
      <c r="D223" s="166" t="s">
        <v>187</v>
      </c>
      <c r="E223" s="167" t="s">
        <v>437</v>
      </c>
      <c r="F223" s="244" t="s">
        <v>438</v>
      </c>
      <c r="G223" s="244"/>
      <c r="H223" s="244"/>
      <c r="I223" s="244"/>
      <c r="J223" s="168" t="s">
        <v>190</v>
      </c>
      <c r="K223" s="169">
        <v>624.055</v>
      </c>
      <c r="L223" s="245">
        <v>0</v>
      </c>
      <c r="M223" s="246"/>
      <c r="N223" s="247">
        <f>ROUND(L223*K223,2)</f>
        <v>0</v>
      </c>
      <c r="O223" s="247"/>
      <c r="P223" s="247"/>
      <c r="Q223" s="247"/>
      <c r="R223" s="36"/>
      <c r="T223" s="170" t="s">
        <v>22</v>
      </c>
      <c r="U223" s="43" t="s">
        <v>41</v>
      </c>
      <c r="V223" s="35"/>
      <c r="W223" s="171">
        <f>V223*K223</f>
        <v>0</v>
      </c>
      <c r="X223" s="171">
        <v>0</v>
      </c>
      <c r="Y223" s="171">
        <f>X223*K223</f>
        <v>0</v>
      </c>
      <c r="Z223" s="171">
        <v>0</v>
      </c>
      <c r="AA223" s="172">
        <f>Z223*K223</f>
        <v>0</v>
      </c>
      <c r="AR223" s="18" t="s">
        <v>191</v>
      </c>
      <c r="AT223" s="18" t="s">
        <v>187</v>
      </c>
      <c r="AU223" s="18" t="s">
        <v>125</v>
      </c>
      <c r="AY223" s="18" t="s">
        <v>186</v>
      </c>
      <c r="BE223" s="109">
        <f>IF(U223="základní",N223,0)</f>
        <v>0</v>
      </c>
      <c r="BF223" s="109">
        <f>IF(U223="snížená",N223,0)</f>
        <v>0</v>
      </c>
      <c r="BG223" s="109">
        <f>IF(U223="zákl. přenesená",N223,0)</f>
        <v>0</v>
      </c>
      <c r="BH223" s="109">
        <f>IF(U223="sníž. přenesená",N223,0)</f>
        <v>0</v>
      </c>
      <c r="BI223" s="109">
        <f>IF(U223="nulová",N223,0)</f>
        <v>0</v>
      </c>
      <c r="BJ223" s="18" t="s">
        <v>83</v>
      </c>
      <c r="BK223" s="109">
        <f>ROUND(L223*K223,2)</f>
        <v>0</v>
      </c>
      <c r="BL223" s="18" t="s">
        <v>191</v>
      </c>
      <c r="BM223" s="18" t="s">
        <v>439</v>
      </c>
    </row>
    <row r="224" spans="2:65" s="1" customFormat="1" ht="38.25" customHeight="1">
      <c r="B224" s="34"/>
      <c r="C224" s="166" t="s">
        <v>440</v>
      </c>
      <c r="D224" s="166" t="s">
        <v>187</v>
      </c>
      <c r="E224" s="167" t="s">
        <v>441</v>
      </c>
      <c r="F224" s="244" t="s">
        <v>442</v>
      </c>
      <c r="G224" s="244"/>
      <c r="H224" s="244"/>
      <c r="I224" s="244"/>
      <c r="J224" s="168" t="s">
        <v>190</v>
      </c>
      <c r="K224" s="169">
        <v>30</v>
      </c>
      <c r="L224" s="245">
        <v>0</v>
      </c>
      <c r="M224" s="246"/>
      <c r="N224" s="247">
        <f>ROUND(L224*K224,2)</f>
        <v>0</v>
      </c>
      <c r="O224" s="247"/>
      <c r="P224" s="247"/>
      <c r="Q224" s="247"/>
      <c r="R224" s="36"/>
      <c r="T224" s="170" t="s">
        <v>22</v>
      </c>
      <c r="U224" s="43" t="s">
        <v>41</v>
      </c>
      <c r="V224" s="35"/>
      <c r="W224" s="171">
        <f>V224*K224</f>
        <v>0</v>
      </c>
      <c r="X224" s="171">
        <v>0</v>
      </c>
      <c r="Y224" s="171">
        <f>X224*K224</f>
        <v>0</v>
      </c>
      <c r="Z224" s="171">
        <v>0</v>
      </c>
      <c r="AA224" s="172">
        <f>Z224*K224</f>
        <v>0</v>
      </c>
      <c r="AR224" s="18" t="s">
        <v>191</v>
      </c>
      <c r="AT224" s="18" t="s">
        <v>187</v>
      </c>
      <c r="AU224" s="18" t="s">
        <v>125</v>
      </c>
      <c r="AY224" s="18" t="s">
        <v>186</v>
      </c>
      <c r="BE224" s="109">
        <f>IF(U224="základní",N224,0)</f>
        <v>0</v>
      </c>
      <c r="BF224" s="109">
        <f>IF(U224="snížená",N224,0)</f>
        <v>0</v>
      </c>
      <c r="BG224" s="109">
        <f>IF(U224="zákl. přenesená",N224,0)</f>
        <v>0</v>
      </c>
      <c r="BH224" s="109">
        <f>IF(U224="sníž. přenesená",N224,0)</f>
        <v>0</v>
      </c>
      <c r="BI224" s="109">
        <f>IF(U224="nulová",N224,0)</f>
        <v>0</v>
      </c>
      <c r="BJ224" s="18" t="s">
        <v>83</v>
      </c>
      <c r="BK224" s="109">
        <f>ROUND(L224*K224,2)</f>
        <v>0</v>
      </c>
      <c r="BL224" s="18" t="s">
        <v>191</v>
      </c>
      <c r="BM224" s="18" t="s">
        <v>443</v>
      </c>
    </row>
    <row r="225" spans="2:65" s="1" customFormat="1" ht="38.25" customHeight="1">
      <c r="B225" s="34"/>
      <c r="C225" s="166" t="s">
        <v>320</v>
      </c>
      <c r="D225" s="166" t="s">
        <v>187</v>
      </c>
      <c r="E225" s="167" t="s">
        <v>444</v>
      </c>
      <c r="F225" s="244" t="s">
        <v>445</v>
      </c>
      <c r="G225" s="244"/>
      <c r="H225" s="244"/>
      <c r="I225" s="244"/>
      <c r="J225" s="168" t="s">
        <v>190</v>
      </c>
      <c r="K225" s="169">
        <v>50</v>
      </c>
      <c r="L225" s="245">
        <v>0</v>
      </c>
      <c r="M225" s="246"/>
      <c r="N225" s="247">
        <f>ROUND(L225*K225,2)</f>
        <v>0</v>
      </c>
      <c r="O225" s="247"/>
      <c r="P225" s="247"/>
      <c r="Q225" s="247"/>
      <c r="R225" s="36"/>
      <c r="T225" s="170" t="s">
        <v>22</v>
      </c>
      <c r="U225" s="43" t="s">
        <v>41</v>
      </c>
      <c r="V225" s="35"/>
      <c r="W225" s="171">
        <f>V225*K225</f>
        <v>0</v>
      </c>
      <c r="X225" s="171">
        <v>0</v>
      </c>
      <c r="Y225" s="171">
        <f>X225*K225</f>
        <v>0</v>
      </c>
      <c r="Z225" s="171">
        <v>0</v>
      </c>
      <c r="AA225" s="172">
        <f>Z225*K225</f>
        <v>0</v>
      </c>
      <c r="AR225" s="18" t="s">
        <v>191</v>
      </c>
      <c r="AT225" s="18" t="s">
        <v>187</v>
      </c>
      <c r="AU225" s="18" t="s">
        <v>125</v>
      </c>
      <c r="AY225" s="18" t="s">
        <v>186</v>
      </c>
      <c r="BE225" s="109">
        <f>IF(U225="základní",N225,0)</f>
        <v>0</v>
      </c>
      <c r="BF225" s="109">
        <f>IF(U225="snížená",N225,0)</f>
        <v>0</v>
      </c>
      <c r="BG225" s="109">
        <f>IF(U225="zákl. přenesená",N225,0)</f>
        <v>0</v>
      </c>
      <c r="BH225" s="109">
        <f>IF(U225="sníž. přenesená",N225,0)</f>
        <v>0</v>
      </c>
      <c r="BI225" s="109">
        <f>IF(U225="nulová",N225,0)</f>
        <v>0</v>
      </c>
      <c r="BJ225" s="18" t="s">
        <v>83</v>
      </c>
      <c r="BK225" s="109">
        <f>ROUND(L225*K225,2)</f>
        <v>0</v>
      </c>
      <c r="BL225" s="18" t="s">
        <v>191</v>
      </c>
      <c r="BM225" s="18" t="s">
        <v>446</v>
      </c>
    </row>
    <row r="226" spans="2:65" s="1" customFormat="1" ht="51" customHeight="1">
      <c r="B226" s="34"/>
      <c r="C226" s="166" t="s">
        <v>447</v>
      </c>
      <c r="D226" s="166" t="s">
        <v>187</v>
      </c>
      <c r="E226" s="167" t="s">
        <v>448</v>
      </c>
      <c r="F226" s="244" t="s">
        <v>449</v>
      </c>
      <c r="G226" s="244"/>
      <c r="H226" s="244"/>
      <c r="I226" s="244"/>
      <c r="J226" s="168" t="s">
        <v>217</v>
      </c>
      <c r="K226" s="169">
        <v>188</v>
      </c>
      <c r="L226" s="245">
        <v>0</v>
      </c>
      <c r="M226" s="246"/>
      <c r="N226" s="247">
        <f>ROUND(L226*K226,2)</f>
        <v>0</v>
      </c>
      <c r="O226" s="247"/>
      <c r="P226" s="247"/>
      <c r="Q226" s="247"/>
      <c r="R226" s="36"/>
      <c r="T226" s="170" t="s">
        <v>22</v>
      </c>
      <c r="U226" s="43" t="s">
        <v>41</v>
      </c>
      <c r="V226" s="35"/>
      <c r="W226" s="171">
        <f>V226*K226</f>
        <v>0</v>
      </c>
      <c r="X226" s="171">
        <v>0</v>
      </c>
      <c r="Y226" s="171">
        <f>X226*K226</f>
        <v>0</v>
      </c>
      <c r="Z226" s="171">
        <v>0</v>
      </c>
      <c r="AA226" s="172">
        <f>Z226*K226</f>
        <v>0</v>
      </c>
      <c r="AR226" s="18" t="s">
        <v>191</v>
      </c>
      <c r="AT226" s="18" t="s">
        <v>187</v>
      </c>
      <c r="AU226" s="18" t="s">
        <v>125</v>
      </c>
      <c r="AY226" s="18" t="s">
        <v>186</v>
      </c>
      <c r="BE226" s="109">
        <f>IF(U226="základní",N226,0)</f>
        <v>0</v>
      </c>
      <c r="BF226" s="109">
        <f>IF(U226="snížená",N226,0)</f>
        <v>0</v>
      </c>
      <c r="BG226" s="109">
        <f>IF(U226="zákl. přenesená",N226,0)</f>
        <v>0</v>
      </c>
      <c r="BH226" s="109">
        <f>IF(U226="sníž. přenesená",N226,0)</f>
        <v>0</v>
      </c>
      <c r="BI226" s="109">
        <f>IF(U226="nulová",N226,0)</f>
        <v>0</v>
      </c>
      <c r="BJ226" s="18" t="s">
        <v>83</v>
      </c>
      <c r="BK226" s="109">
        <f>ROUND(L226*K226,2)</f>
        <v>0</v>
      </c>
      <c r="BL226" s="18" t="s">
        <v>191</v>
      </c>
      <c r="BM226" s="18" t="s">
        <v>450</v>
      </c>
    </row>
    <row r="227" spans="2:65" s="1" customFormat="1" ht="38.25" customHeight="1">
      <c r="B227" s="34"/>
      <c r="C227" s="166" t="s">
        <v>323</v>
      </c>
      <c r="D227" s="166" t="s">
        <v>187</v>
      </c>
      <c r="E227" s="167" t="s">
        <v>451</v>
      </c>
      <c r="F227" s="244" t="s">
        <v>452</v>
      </c>
      <c r="G227" s="244"/>
      <c r="H227" s="244"/>
      <c r="I227" s="244"/>
      <c r="J227" s="168" t="s">
        <v>217</v>
      </c>
      <c r="K227" s="169">
        <v>188</v>
      </c>
      <c r="L227" s="245">
        <v>0</v>
      </c>
      <c r="M227" s="246"/>
      <c r="N227" s="247">
        <f>ROUND(L227*K227,2)</f>
        <v>0</v>
      </c>
      <c r="O227" s="247"/>
      <c r="P227" s="247"/>
      <c r="Q227" s="247"/>
      <c r="R227" s="36"/>
      <c r="T227" s="170" t="s">
        <v>22</v>
      </c>
      <c r="U227" s="43" t="s">
        <v>41</v>
      </c>
      <c r="V227" s="35"/>
      <c r="W227" s="171">
        <f>V227*K227</f>
        <v>0</v>
      </c>
      <c r="X227" s="171">
        <v>0</v>
      </c>
      <c r="Y227" s="171">
        <f>X227*K227</f>
        <v>0</v>
      </c>
      <c r="Z227" s="171">
        <v>0</v>
      </c>
      <c r="AA227" s="172">
        <f>Z227*K227</f>
        <v>0</v>
      </c>
      <c r="AR227" s="18" t="s">
        <v>191</v>
      </c>
      <c r="AT227" s="18" t="s">
        <v>187</v>
      </c>
      <c r="AU227" s="18" t="s">
        <v>125</v>
      </c>
      <c r="AY227" s="18" t="s">
        <v>186</v>
      </c>
      <c r="BE227" s="109">
        <f>IF(U227="základní",N227,0)</f>
        <v>0</v>
      </c>
      <c r="BF227" s="109">
        <f>IF(U227="snížená",N227,0)</f>
        <v>0</v>
      </c>
      <c r="BG227" s="109">
        <f>IF(U227="zákl. přenesená",N227,0)</f>
        <v>0</v>
      </c>
      <c r="BH227" s="109">
        <f>IF(U227="sníž. přenesená",N227,0)</f>
        <v>0</v>
      </c>
      <c r="BI227" s="109">
        <f>IF(U227="nulová",N227,0)</f>
        <v>0</v>
      </c>
      <c r="BJ227" s="18" t="s">
        <v>83</v>
      </c>
      <c r="BK227" s="109">
        <f>ROUND(L227*K227,2)</f>
        <v>0</v>
      </c>
      <c r="BL227" s="18" t="s">
        <v>191</v>
      </c>
      <c r="BM227" s="18" t="s">
        <v>453</v>
      </c>
    </row>
    <row r="228" spans="2:63" s="9" customFormat="1" ht="29.85" customHeight="1">
      <c r="B228" s="155"/>
      <c r="C228" s="156"/>
      <c r="D228" s="165" t="s">
        <v>143</v>
      </c>
      <c r="E228" s="165"/>
      <c r="F228" s="165"/>
      <c r="G228" s="165"/>
      <c r="H228" s="165"/>
      <c r="I228" s="165"/>
      <c r="J228" s="165"/>
      <c r="K228" s="165"/>
      <c r="L228" s="165"/>
      <c r="M228" s="165"/>
      <c r="N228" s="257">
        <f>BK228</f>
        <v>0</v>
      </c>
      <c r="O228" s="258"/>
      <c r="P228" s="258"/>
      <c r="Q228" s="258"/>
      <c r="R228" s="158"/>
      <c r="T228" s="159"/>
      <c r="U228" s="156"/>
      <c r="V228" s="156"/>
      <c r="W228" s="160">
        <f>SUM(W229:W238)</f>
        <v>0</v>
      </c>
      <c r="X228" s="156"/>
      <c r="Y228" s="160">
        <f>SUM(Y229:Y238)</f>
        <v>0</v>
      </c>
      <c r="Z228" s="156"/>
      <c r="AA228" s="161">
        <f>SUM(AA229:AA238)</f>
        <v>0</v>
      </c>
      <c r="AR228" s="162" t="s">
        <v>83</v>
      </c>
      <c r="AT228" s="163" t="s">
        <v>75</v>
      </c>
      <c r="AU228" s="163" t="s">
        <v>83</v>
      </c>
      <c r="AY228" s="162" t="s">
        <v>186</v>
      </c>
      <c r="BK228" s="164">
        <f>SUM(BK229:BK238)</f>
        <v>0</v>
      </c>
    </row>
    <row r="229" spans="2:65" s="1" customFormat="1" ht="51" customHeight="1">
      <c r="B229" s="34"/>
      <c r="C229" s="166" t="s">
        <v>454</v>
      </c>
      <c r="D229" s="166" t="s">
        <v>187</v>
      </c>
      <c r="E229" s="167" t="s">
        <v>455</v>
      </c>
      <c r="F229" s="244" t="s">
        <v>456</v>
      </c>
      <c r="G229" s="244"/>
      <c r="H229" s="244"/>
      <c r="I229" s="244"/>
      <c r="J229" s="168" t="s">
        <v>190</v>
      </c>
      <c r="K229" s="169">
        <v>630.535</v>
      </c>
      <c r="L229" s="245">
        <v>0</v>
      </c>
      <c r="M229" s="246"/>
      <c r="N229" s="247">
        <f aca="true" t="shared" si="65" ref="N229:N238">ROUND(L229*K229,2)</f>
        <v>0</v>
      </c>
      <c r="O229" s="247"/>
      <c r="P229" s="247"/>
      <c r="Q229" s="247"/>
      <c r="R229" s="36"/>
      <c r="T229" s="170" t="s">
        <v>22</v>
      </c>
      <c r="U229" s="43" t="s">
        <v>41</v>
      </c>
      <c r="V229" s="35"/>
      <c r="W229" s="171">
        <f aca="true" t="shared" si="66" ref="W229:W238">V229*K229</f>
        <v>0</v>
      </c>
      <c r="X229" s="171">
        <v>0</v>
      </c>
      <c r="Y229" s="171">
        <f aca="true" t="shared" si="67" ref="Y229:Y238">X229*K229</f>
        <v>0</v>
      </c>
      <c r="Z229" s="171">
        <v>0</v>
      </c>
      <c r="AA229" s="172">
        <f aca="true" t="shared" si="68" ref="AA229:AA238">Z229*K229</f>
        <v>0</v>
      </c>
      <c r="AR229" s="18" t="s">
        <v>191</v>
      </c>
      <c r="AT229" s="18" t="s">
        <v>187</v>
      </c>
      <c r="AU229" s="18" t="s">
        <v>125</v>
      </c>
      <c r="AY229" s="18" t="s">
        <v>186</v>
      </c>
      <c r="BE229" s="109">
        <f aca="true" t="shared" si="69" ref="BE229:BE238">IF(U229="základní",N229,0)</f>
        <v>0</v>
      </c>
      <c r="BF229" s="109">
        <f aca="true" t="shared" si="70" ref="BF229:BF238">IF(U229="snížená",N229,0)</f>
        <v>0</v>
      </c>
      <c r="BG229" s="109">
        <f aca="true" t="shared" si="71" ref="BG229:BG238">IF(U229="zákl. přenesená",N229,0)</f>
        <v>0</v>
      </c>
      <c r="BH229" s="109">
        <f aca="true" t="shared" si="72" ref="BH229:BH238">IF(U229="sníž. přenesená",N229,0)</f>
        <v>0</v>
      </c>
      <c r="BI229" s="109">
        <f aca="true" t="shared" si="73" ref="BI229:BI238">IF(U229="nulová",N229,0)</f>
        <v>0</v>
      </c>
      <c r="BJ229" s="18" t="s">
        <v>83</v>
      </c>
      <c r="BK229" s="109">
        <f aca="true" t="shared" si="74" ref="BK229:BK238">ROUND(L229*K229,2)</f>
        <v>0</v>
      </c>
      <c r="BL229" s="18" t="s">
        <v>191</v>
      </c>
      <c r="BM229" s="18" t="s">
        <v>457</v>
      </c>
    </row>
    <row r="230" spans="2:65" s="1" customFormat="1" ht="51" customHeight="1">
      <c r="B230" s="34"/>
      <c r="C230" s="166" t="s">
        <v>327</v>
      </c>
      <c r="D230" s="166" t="s">
        <v>187</v>
      </c>
      <c r="E230" s="167" t="s">
        <v>458</v>
      </c>
      <c r="F230" s="244" t="s">
        <v>459</v>
      </c>
      <c r="G230" s="244"/>
      <c r="H230" s="244"/>
      <c r="I230" s="244"/>
      <c r="J230" s="168" t="s">
        <v>190</v>
      </c>
      <c r="K230" s="169">
        <v>223.988</v>
      </c>
      <c r="L230" s="245">
        <v>0</v>
      </c>
      <c r="M230" s="246"/>
      <c r="N230" s="247">
        <f t="shared" si="65"/>
        <v>0</v>
      </c>
      <c r="O230" s="247"/>
      <c r="P230" s="247"/>
      <c r="Q230" s="247"/>
      <c r="R230" s="36"/>
      <c r="T230" s="170" t="s">
        <v>22</v>
      </c>
      <c r="U230" s="43" t="s">
        <v>41</v>
      </c>
      <c r="V230" s="35"/>
      <c r="W230" s="171">
        <f t="shared" si="66"/>
        <v>0</v>
      </c>
      <c r="X230" s="171">
        <v>0</v>
      </c>
      <c r="Y230" s="171">
        <f t="shared" si="67"/>
        <v>0</v>
      </c>
      <c r="Z230" s="171">
        <v>0</v>
      </c>
      <c r="AA230" s="172">
        <f t="shared" si="68"/>
        <v>0</v>
      </c>
      <c r="AR230" s="18" t="s">
        <v>191</v>
      </c>
      <c r="AT230" s="18" t="s">
        <v>187</v>
      </c>
      <c r="AU230" s="18" t="s">
        <v>125</v>
      </c>
      <c r="AY230" s="18" t="s">
        <v>186</v>
      </c>
      <c r="BE230" s="109">
        <f t="shared" si="69"/>
        <v>0</v>
      </c>
      <c r="BF230" s="109">
        <f t="shared" si="70"/>
        <v>0</v>
      </c>
      <c r="BG230" s="109">
        <f t="shared" si="71"/>
        <v>0</v>
      </c>
      <c r="BH230" s="109">
        <f t="shared" si="72"/>
        <v>0</v>
      </c>
      <c r="BI230" s="109">
        <f t="shared" si="73"/>
        <v>0</v>
      </c>
      <c r="BJ230" s="18" t="s">
        <v>83</v>
      </c>
      <c r="BK230" s="109">
        <f t="shared" si="74"/>
        <v>0</v>
      </c>
      <c r="BL230" s="18" t="s">
        <v>191</v>
      </c>
      <c r="BM230" s="18" t="s">
        <v>460</v>
      </c>
    </row>
    <row r="231" spans="2:65" s="1" customFormat="1" ht="63.75" customHeight="1">
      <c r="B231" s="34"/>
      <c r="C231" s="166" t="s">
        <v>461</v>
      </c>
      <c r="D231" s="166" t="s">
        <v>187</v>
      </c>
      <c r="E231" s="167" t="s">
        <v>462</v>
      </c>
      <c r="F231" s="244" t="s">
        <v>463</v>
      </c>
      <c r="G231" s="244"/>
      <c r="H231" s="244"/>
      <c r="I231" s="244"/>
      <c r="J231" s="168" t="s">
        <v>190</v>
      </c>
      <c r="K231" s="169">
        <v>13439.28</v>
      </c>
      <c r="L231" s="245">
        <v>0</v>
      </c>
      <c r="M231" s="246"/>
      <c r="N231" s="247">
        <f t="shared" si="65"/>
        <v>0</v>
      </c>
      <c r="O231" s="247"/>
      <c r="P231" s="247"/>
      <c r="Q231" s="247"/>
      <c r="R231" s="36"/>
      <c r="T231" s="170" t="s">
        <v>22</v>
      </c>
      <c r="U231" s="43" t="s">
        <v>41</v>
      </c>
      <c r="V231" s="35"/>
      <c r="W231" s="171">
        <f t="shared" si="66"/>
        <v>0</v>
      </c>
      <c r="X231" s="171">
        <v>0</v>
      </c>
      <c r="Y231" s="171">
        <f t="shared" si="67"/>
        <v>0</v>
      </c>
      <c r="Z231" s="171">
        <v>0</v>
      </c>
      <c r="AA231" s="172">
        <f t="shared" si="68"/>
        <v>0</v>
      </c>
      <c r="AR231" s="18" t="s">
        <v>191</v>
      </c>
      <c r="AT231" s="18" t="s">
        <v>187</v>
      </c>
      <c r="AU231" s="18" t="s">
        <v>125</v>
      </c>
      <c r="AY231" s="18" t="s">
        <v>186</v>
      </c>
      <c r="BE231" s="109">
        <f t="shared" si="69"/>
        <v>0</v>
      </c>
      <c r="BF231" s="109">
        <f t="shared" si="70"/>
        <v>0</v>
      </c>
      <c r="BG231" s="109">
        <f t="shared" si="71"/>
        <v>0</v>
      </c>
      <c r="BH231" s="109">
        <f t="shared" si="72"/>
        <v>0</v>
      </c>
      <c r="BI231" s="109">
        <f t="shared" si="73"/>
        <v>0</v>
      </c>
      <c r="BJ231" s="18" t="s">
        <v>83</v>
      </c>
      <c r="BK231" s="109">
        <f t="shared" si="74"/>
        <v>0</v>
      </c>
      <c r="BL231" s="18" t="s">
        <v>191</v>
      </c>
      <c r="BM231" s="18" t="s">
        <v>464</v>
      </c>
    </row>
    <row r="232" spans="2:65" s="1" customFormat="1" ht="63.75" customHeight="1">
      <c r="B232" s="34"/>
      <c r="C232" s="166" t="s">
        <v>330</v>
      </c>
      <c r="D232" s="166" t="s">
        <v>187</v>
      </c>
      <c r="E232" s="167" t="s">
        <v>465</v>
      </c>
      <c r="F232" s="244" t="s">
        <v>466</v>
      </c>
      <c r="G232" s="244"/>
      <c r="H232" s="244"/>
      <c r="I232" s="244"/>
      <c r="J232" s="168" t="s">
        <v>190</v>
      </c>
      <c r="K232" s="169">
        <v>223.988</v>
      </c>
      <c r="L232" s="245">
        <v>0</v>
      </c>
      <c r="M232" s="246"/>
      <c r="N232" s="247">
        <f t="shared" si="65"/>
        <v>0</v>
      </c>
      <c r="O232" s="247"/>
      <c r="P232" s="247"/>
      <c r="Q232" s="247"/>
      <c r="R232" s="36"/>
      <c r="T232" s="170" t="s">
        <v>22</v>
      </c>
      <c r="U232" s="43" t="s">
        <v>41</v>
      </c>
      <c r="V232" s="35"/>
      <c r="W232" s="171">
        <f t="shared" si="66"/>
        <v>0</v>
      </c>
      <c r="X232" s="171">
        <v>0</v>
      </c>
      <c r="Y232" s="171">
        <f t="shared" si="67"/>
        <v>0</v>
      </c>
      <c r="Z232" s="171">
        <v>0</v>
      </c>
      <c r="AA232" s="172">
        <f t="shared" si="68"/>
        <v>0</v>
      </c>
      <c r="AR232" s="18" t="s">
        <v>191</v>
      </c>
      <c r="AT232" s="18" t="s">
        <v>187</v>
      </c>
      <c r="AU232" s="18" t="s">
        <v>125</v>
      </c>
      <c r="AY232" s="18" t="s">
        <v>186</v>
      </c>
      <c r="BE232" s="109">
        <f t="shared" si="69"/>
        <v>0</v>
      </c>
      <c r="BF232" s="109">
        <f t="shared" si="70"/>
        <v>0</v>
      </c>
      <c r="BG232" s="109">
        <f t="shared" si="71"/>
        <v>0</v>
      </c>
      <c r="BH232" s="109">
        <f t="shared" si="72"/>
        <v>0</v>
      </c>
      <c r="BI232" s="109">
        <f t="shared" si="73"/>
        <v>0</v>
      </c>
      <c r="BJ232" s="18" t="s">
        <v>83</v>
      </c>
      <c r="BK232" s="109">
        <f t="shared" si="74"/>
        <v>0</v>
      </c>
      <c r="BL232" s="18" t="s">
        <v>191</v>
      </c>
      <c r="BM232" s="18" t="s">
        <v>467</v>
      </c>
    </row>
    <row r="233" spans="2:65" s="1" customFormat="1" ht="38.25" customHeight="1">
      <c r="B233" s="34"/>
      <c r="C233" s="166" t="s">
        <v>468</v>
      </c>
      <c r="D233" s="166" t="s">
        <v>187</v>
      </c>
      <c r="E233" s="167" t="s">
        <v>469</v>
      </c>
      <c r="F233" s="244" t="s">
        <v>470</v>
      </c>
      <c r="G233" s="244"/>
      <c r="H233" s="244"/>
      <c r="I233" s="244"/>
      <c r="J233" s="168" t="s">
        <v>190</v>
      </c>
      <c r="K233" s="169">
        <v>223.988</v>
      </c>
      <c r="L233" s="245">
        <v>0</v>
      </c>
      <c r="M233" s="246"/>
      <c r="N233" s="247">
        <f t="shared" si="65"/>
        <v>0</v>
      </c>
      <c r="O233" s="247"/>
      <c r="P233" s="247"/>
      <c r="Q233" s="247"/>
      <c r="R233" s="36"/>
      <c r="T233" s="170" t="s">
        <v>22</v>
      </c>
      <c r="U233" s="43" t="s">
        <v>41</v>
      </c>
      <c r="V233" s="35"/>
      <c r="W233" s="171">
        <f t="shared" si="66"/>
        <v>0</v>
      </c>
      <c r="X233" s="171">
        <v>0</v>
      </c>
      <c r="Y233" s="171">
        <f t="shared" si="67"/>
        <v>0</v>
      </c>
      <c r="Z233" s="171">
        <v>0</v>
      </c>
      <c r="AA233" s="172">
        <f t="shared" si="68"/>
        <v>0</v>
      </c>
      <c r="AR233" s="18" t="s">
        <v>191</v>
      </c>
      <c r="AT233" s="18" t="s">
        <v>187</v>
      </c>
      <c r="AU233" s="18" t="s">
        <v>125</v>
      </c>
      <c r="AY233" s="18" t="s">
        <v>186</v>
      </c>
      <c r="BE233" s="109">
        <f t="shared" si="69"/>
        <v>0</v>
      </c>
      <c r="BF233" s="109">
        <f t="shared" si="70"/>
        <v>0</v>
      </c>
      <c r="BG233" s="109">
        <f t="shared" si="71"/>
        <v>0</v>
      </c>
      <c r="BH233" s="109">
        <f t="shared" si="72"/>
        <v>0</v>
      </c>
      <c r="BI233" s="109">
        <f t="shared" si="73"/>
        <v>0</v>
      </c>
      <c r="BJ233" s="18" t="s">
        <v>83</v>
      </c>
      <c r="BK233" s="109">
        <f t="shared" si="74"/>
        <v>0</v>
      </c>
      <c r="BL233" s="18" t="s">
        <v>191</v>
      </c>
      <c r="BM233" s="18" t="s">
        <v>471</v>
      </c>
    </row>
    <row r="234" spans="2:65" s="1" customFormat="1" ht="38.25" customHeight="1">
      <c r="B234" s="34"/>
      <c r="C234" s="166" t="s">
        <v>334</v>
      </c>
      <c r="D234" s="166" t="s">
        <v>187</v>
      </c>
      <c r="E234" s="167" t="s">
        <v>472</v>
      </c>
      <c r="F234" s="244" t="s">
        <v>473</v>
      </c>
      <c r="G234" s="244"/>
      <c r="H234" s="244"/>
      <c r="I234" s="244"/>
      <c r="J234" s="168" t="s">
        <v>190</v>
      </c>
      <c r="K234" s="169">
        <v>13439.28</v>
      </c>
      <c r="L234" s="245">
        <v>0</v>
      </c>
      <c r="M234" s="246"/>
      <c r="N234" s="247">
        <f t="shared" si="65"/>
        <v>0</v>
      </c>
      <c r="O234" s="247"/>
      <c r="P234" s="247"/>
      <c r="Q234" s="247"/>
      <c r="R234" s="36"/>
      <c r="T234" s="170" t="s">
        <v>22</v>
      </c>
      <c r="U234" s="43" t="s">
        <v>41</v>
      </c>
      <c r="V234" s="35"/>
      <c r="W234" s="171">
        <f t="shared" si="66"/>
        <v>0</v>
      </c>
      <c r="X234" s="171">
        <v>0</v>
      </c>
      <c r="Y234" s="171">
        <f t="shared" si="67"/>
        <v>0</v>
      </c>
      <c r="Z234" s="171">
        <v>0</v>
      </c>
      <c r="AA234" s="172">
        <f t="shared" si="68"/>
        <v>0</v>
      </c>
      <c r="AR234" s="18" t="s">
        <v>191</v>
      </c>
      <c r="AT234" s="18" t="s">
        <v>187</v>
      </c>
      <c r="AU234" s="18" t="s">
        <v>125</v>
      </c>
      <c r="AY234" s="18" t="s">
        <v>186</v>
      </c>
      <c r="BE234" s="109">
        <f t="shared" si="69"/>
        <v>0</v>
      </c>
      <c r="BF234" s="109">
        <f t="shared" si="70"/>
        <v>0</v>
      </c>
      <c r="BG234" s="109">
        <f t="shared" si="71"/>
        <v>0</v>
      </c>
      <c r="BH234" s="109">
        <f t="shared" si="72"/>
        <v>0</v>
      </c>
      <c r="BI234" s="109">
        <f t="shared" si="73"/>
        <v>0</v>
      </c>
      <c r="BJ234" s="18" t="s">
        <v>83</v>
      </c>
      <c r="BK234" s="109">
        <f t="shared" si="74"/>
        <v>0</v>
      </c>
      <c r="BL234" s="18" t="s">
        <v>191</v>
      </c>
      <c r="BM234" s="18" t="s">
        <v>474</v>
      </c>
    </row>
    <row r="235" spans="2:65" s="1" customFormat="1" ht="38.25" customHeight="1">
      <c r="B235" s="34"/>
      <c r="C235" s="166" t="s">
        <v>475</v>
      </c>
      <c r="D235" s="166" t="s">
        <v>187</v>
      </c>
      <c r="E235" s="167" t="s">
        <v>476</v>
      </c>
      <c r="F235" s="244" t="s">
        <v>477</v>
      </c>
      <c r="G235" s="244"/>
      <c r="H235" s="244"/>
      <c r="I235" s="244"/>
      <c r="J235" s="168" t="s">
        <v>190</v>
      </c>
      <c r="K235" s="169">
        <v>223.988</v>
      </c>
      <c r="L235" s="245">
        <v>0</v>
      </c>
      <c r="M235" s="246"/>
      <c r="N235" s="247">
        <f t="shared" si="65"/>
        <v>0</v>
      </c>
      <c r="O235" s="247"/>
      <c r="P235" s="247"/>
      <c r="Q235" s="247"/>
      <c r="R235" s="36"/>
      <c r="T235" s="170" t="s">
        <v>22</v>
      </c>
      <c r="U235" s="43" t="s">
        <v>41</v>
      </c>
      <c r="V235" s="35"/>
      <c r="W235" s="171">
        <f t="shared" si="66"/>
        <v>0</v>
      </c>
      <c r="X235" s="171">
        <v>0</v>
      </c>
      <c r="Y235" s="171">
        <f t="shared" si="67"/>
        <v>0</v>
      </c>
      <c r="Z235" s="171">
        <v>0</v>
      </c>
      <c r="AA235" s="172">
        <f t="shared" si="68"/>
        <v>0</v>
      </c>
      <c r="AR235" s="18" t="s">
        <v>191</v>
      </c>
      <c r="AT235" s="18" t="s">
        <v>187</v>
      </c>
      <c r="AU235" s="18" t="s">
        <v>125</v>
      </c>
      <c r="AY235" s="18" t="s">
        <v>186</v>
      </c>
      <c r="BE235" s="109">
        <f t="shared" si="69"/>
        <v>0</v>
      </c>
      <c r="BF235" s="109">
        <f t="shared" si="70"/>
        <v>0</v>
      </c>
      <c r="BG235" s="109">
        <f t="shared" si="71"/>
        <v>0</v>
      </c>
      <c r="BH235" s="109">
        <f t="shared" si="72"/>
        <v>0</v>
      </c>
      <c r="BI235" s="109">
        <f t="shared" si="73"/>
        <v>0</v>
      </c>
      <c r="BJ235" s="18" t="s">
        <v>83</v>
      </c>
      <c r="BK235" s="109">
        <f t="shared" si="74"/>
        <v>0</v>
      </c>
      <c r="BL235" s="18" t="s">
        <v>191</v>
      </c>
      <c r="BM235" s="18" t="s">
        <v>478</v>
      </c>
    </row>
    <row r="236" spans="2:65" s="1" customFormat="1" ht="38.25" customHeight="1">
      <c r="B236" s="34"/>
      <c r="C236" s="166" t="s">
        <v>337</v>
      </c>
      <c r="D236" s="166" t="s">
        <v>187</v>
      </c>
      <c r="E236" s="167" t="s">
        <v>479</v>
      </c>
      <c r="F236" s="244" t="s">
        <v>480</v>
      </c>
      <c r="G236" s="244"/>
      <c r="H236" s="244"/>
      <c r="I236" s="244"/>
      <c r="J236" s="168" t="s">
        <v>257</v>
      </c>
      <c r="K236" s="169">
        <v>6</v>
      </c>
      <c r="L236" s="245">
        <v>0</v>
      </c>
      <c r="M236" s="246"/>
      <c r="N236" s="247">
        <f t="shared" si="65"/>
        <v>0</v>
      </c>
      <c r="O236" s="247"/>
      <c r="P236" s="247"/>
      <c r="Q236" s="247"/>
      <c r="R236" s="36"/>
      <c r="T236" s="170" t="s">
        <v>22</v>
      </c>
      <c r="U236" s="43" t="s">
        <v>41</v>
      </c>
      <c r="V236" s="35"/>
      <c r="W236" s="171">
        <f t="shared" si="66"/>
        <v>0</v>
      </c>
      <c r="X236" s="171">
        <v>0</v>
      </c>
      <c r="Y236" s="171">
        <f t="shared" si="67"/>
        <v>0</v>
      </c>
      <c r="Z236" s="171">
        <v>0</v>
      </c>
      <c r="AA236" s="172">
        <f t="shared" si="68"/>
        <v>0</v>
      </c>
      <c r="AR236" s="18" t="s">
        <v>191</v>
      </c>
      <c r="AT236" s="18" t="s">
        <v>187</v>
      </c>
      <c r="AU236" s="18" t="s">
        <v>125</v>
      </c>
      <c r="AY236" s="18" t="s">
        <v>186</v>
      </c>
      <c r="BE236" s="109">
        <f t="shared" si="69"/>
        <v>0</v>
      </c>
      <c r="BF236" s="109">
        <f t="shared" si="70"/>
        <v>0</v>
      </c>
      <c r="BG236" s="109">
        <f t="shared" si="71"/>
        <v>0</v>
      </c>
      <c r="BH236" s="109">
        <f t="shared" si="72"/>
        <v>0</v>
      </c>
      <c r="BI236" s="109">
        <f t="shared" si="73"/>
        <v>0</v>
      </c>
      <c r="BJ236" s="18" t="s">
        <v>83</v>
      </c>
      <c r="BK236" s="109">
        <f t="shared" si="74"/>
        <v>0</v>
      </c>
      <c r="BL236" s="18" t="s">
        <v>191</v>
      </c>
      <c r="BM236" s="18" t="s">
        <v>481</v>
      </c>
    </row>
    <row r="237" spans="2:65" s="1" customFormat="1" ht="38.25" customHeight="1">
      <c r="B237" s="34"/>
      <c r="C237" s="166" t="s">
        <v>482</v>
      </c>
      <c r="D237" s="166" t="s">
        <v>187</v>
      </c>
      <c r="E237" s="167" t="s">
        <v>483</v>
      </c>
      <c r="F237" s="244" t="s">
        <v>484</v>
      </c>
      <c r="G237" s="244"/>
      <c r="H237" s="244"/>
      <c r="I237" s="244"/>
      <c r="J237" s="168" t="s">
        <v>257</v>
      </c>
      <c r="K237" s="169">
        <v>360</v>
      </c>
      <c r="L237" s="245">
        <v>0</v>
      </c>
      <c r="M237" s="246"/>
      <c r="N237" s="247">
        <f t="shared" si="65"/>
        <v>0</v>
      </c>
      <c r="O237" s="247"/>
      <c r="P237" s="247"/>
      <c r="Q237" s="247"/>
      <c r="R237" s="36"/>
      <c r="T237" s="170" t="s">
        <v>22</v>
      </c>
      <c r="U237" s="43" t="s">
        <v>41</v>
      </c>
      <c r="V237" s="35"/>
      <c r="W237" s="171">
        <f t="shared" si="66"/>
        <v>0</v>
      </c>
      <c r="X237" s="171">
        <v>0</v>
      </c>
      <c r="Y237" s="171">
        <f t="shared" si="67"/>
        <v>0</v>
      </c>
      <c r="Z237" s="171">
        <v>0</v>
      </c>
      <c r="AA237" s="172">
        <f t="shared" si="68"/>
        <v>0</v>
      </c>
      <c r="AR237" s="18" t="s">
        <v>191</v>
      </c>
      <c r="AT237" s="18" t="s">
        <v>187</v>
      </c>
      <c r="AU237" s="18" t="s">
        <v>125</v>
      </c>
      <c r="AY237" s="18" t="s">
        <v>186</v>
      </c>
      <c r="BE237" s="109">
        <f t="shared" si="69"/>
        <v>0</v>
      </c>
      <c r="BF237" s="109">
        <f t="shared" si="70"/>
        <v>0</v>
      </c>
      <c r="BG237" s="109">
        <f t="shared" si="71"/>
        <v>0</v>
      </c>
      <c r="BH237" s="109">
        <f t="shared" si="72"/>
        <v>0</v>
      </c>
      <c r="BI237" s="109">
        <f t="shared" si="73"/>
        <v>0</v>
      </c>
      <c r="BJ237" s="18" t="s">
        <v>83</v>
      </c>
      <c r="BK237" s="109">
        <f t="shared" si="74"/>
        <v>0</v>
      </c>
      <c r="BL237" s="18" t="s">
        <v>191</v>
      </c>
      <c r="BM237" s="18" t="s">
        <v>485</v>
      </c>
    </row>
    <row r="238" spans="2:65" s="1" customFormat="1" ht="38.25" customHeight="1">
      <c r="B238" s="34"/>
      <c r="C238" s="166" t="s">
        <v>341</v>
      </c>
      <c r="D238" s="166" t="s">
        <v>187</v>
      </c>
      <c r="E238" s="167" t="s">
        <v>486</v>
      </c>
      <c r="F238" s="244" t="s">
        <v>487</v>
      </c>
      <c r="G238" s="244"/>
      <c r="H238" s="244"/>
      <c r="I238" s="244"/>
      <c r="J238" s="168" t="s">
        <v>257</v>
      </c>
      <c r="K238" s="169">
        <v>6</v>
      </c>
      <c r="L238" s="245">
        <v>0</v>
      </c>
      <c r="M238" s="246"/>
      <c r="N238" s="247">
        <f t="shared" si="65"/>
        <v>0</v>
      </c>
      <c r="O238" s="247"/>
      <c r="P238" s="247"/>
      <c r="Q238" s="247"/>
      <c r="R238" s="36"/>
      <c r="T238" s="170" t="s">
        <v>22</v>
      </c>
      <c r="U238" s="43" t="s">
        <v>41</v>
      </c>
      <c r="V238" s="35"/>
      <c r="W238" s="171">
        <f t="shared" si="66"/>
        <v>0</v>
      </c>
      <c r="X238" s="171">
        <v>0</v>
      </c>
      <c r="Y238" s="171">
        <f t="shared" si="67"/>
        <v>0</v>
      </c>
      <c r="Z238" s="171">
        <v>0</v>
      </c>
      <c r="AA238" s="172">
        <f t="shared" si="68"/>
        <v>0</v>
      </c>
      <c r="AR238" s="18" t="s">
        <v>191</v>
      </c>
      <c r="AT238" s="18" t="s">
        <v>187</v>
      </c>
      <c r="AU238" s="18" t="s">
        <v>125</v>
      </c>
      <c r="AY238" s="18" t="s">
        <v>186</v>
      </c>
      <c r="BE238" s="109">
        <f t="shared" si="69"/>
        <v>0</v>
      </c>
      <c r="BF238" s="109">
        <f t="shared" si="70"/>
        <v>0</v>
      </c>
      <c r="BG238" s="109">
        <f t="shared" si="71"/>
        <v>0</v>
      </c>
      <c r="BH238" s="109">
        <f t="shared" si="72"/>
        <v>0</v>
      </c>
      <c r="BI238" s="109">
        <f t="shared" si="73"/>
        <v>0</v>
      </c>
      <c r="BJ238" s="18" t="s">
        <v>83</v>
      </c>
      <c r="BK238" s="109">
        <f t="shared" si="74"/>
        <v>0</v>
      </c>
      <c r="BL238" s="18" t="s">
        <v>191</v>
      </c>
      <c r="BM238" s="18" t="s">
        <v>488</v>
      </c>
    </row>
    <row r="239" spans="2:63" s="9" customFormat="1" ht="29.85" customHeight="1">
      <c r="B239" s="155"/>
      <c r="C239" s="156"/>
      <c r="D239" s="165" t="s">
        <v>144</v>
      </c>
      <c r="E239" s="165"/>
      <c r="F239" s="165"/>
      <c r="G239" s="165"/>
      <c r="H239" s="165"/>
      <c r="I239" s="165"/>
      <c r="J239" s="165"/>
      <c r="K239" s="165"/>
      <c r="L239" s="165"/>
      <c r="M239" s="165"/>
      <c r="N239" s="257">
        <f>BK239</f>
        <v>0</v>
      </c>
      <c r="O239" s="258"/>
      <c r="P239" s="258"/>
      <c r="Q239" s="258"/>
      <c r="R239" s="158"/>
      <c r="T239" s="159"/>
      <c r="U239" s="156"/>
      <c r="V239" s="156"/>
      <c r="W239" s="160">
        <f>SUM(W240:W244)</f>
        <v>0</v>
      </c>
      <c r="X239" s="156"/>
      <c r="Y239" s="160">
        <f>SUM(Y240:Y244)</f>
        <v>0</v>
      </c>
      <c r="Z239" s="156"/>
      <c r="AA239" s="161">
        <f>SUM(AA240:AA244)</f>
        <v>0</v>
      </c>
      <c r="AR239" s="162" t="s">
        <v>83</v>
      </c>
      <c r="AT239" s="163" t="s">
        <v>75</v>
      </c>
      <c r="AU239" s="163" t="s">
        <v>83</v>
      </c>
      <c r="AY239" s="162" t="s">
        <v>186</v>
      </c>
      <c r="BK239" s="164">
        <f>SUM(BK240:BK244)</f>
        <v>0</v>
      </c>
    </row>
    <row r="240" spans="2:65" s="1" customFormat="1" ht="76.5" customHeight="1">
      <c r="B240" s="34"/>
      <c r="C240" s="166" t="s">
        <v>489</v>
      </c>
      <c r="D240" s="166" t="s">
        <v>187</v>
      </c>
      <c r="E240" s="167" t="s">
        <v>490</v>
      </c>
      <c r="F240" s="244" t="s">
        <v>491</v>
      </c>
      <c r="G240" s="244"/>
      <c r="H240" s="244"/>
      <c r="I240" s="244"/>
      <c r="J240" s="168" t="s">
        <v>217</v>
      </c>
      <c r="K240" s="169">
        <v>4</v>
      </c>
      <c r="L240" s="245">
        <v>0</v>
      </c>
      <c r="M240" s="246"/>
      <c r="N240" s="247">
        <f>ROUND(L240*K240,2)</f>
        <v>0</v>
      </c>
      <c r="O240" s="247"/>
      <c r="P240" s="247"/>
      <c r="Q240" s="247"/>
      <c r="R240" s="36"/>
      <c r="T240" s="170" t="s">
        <v>22</v>
      </c>
      <c r="U240" s="43" t="s">
        <v>41</v>
      </c>
      <c r="V240" s="35"/>
      <c r="W240" s="171">
        <f>V240*K240</f>
        <v>0</v>
      </c>
      <c r="X240" s="171">
        <v>0</v>
      </c>
      <c r="Y240" s="171">
        <f>X240*K240</f>
        <v>0</v>
      </c>
      <c r="Z240" s="171">
        <v>0</v>
      </c>
      <c r="AA240" s="172">
        <f>Z240*K240</f>
        <v>0</v>
      </c>
      <c r="AR240" s="18" t="s">
        <v>191</v>
      </c>
      <c r="AT240" s="18" t="s">
        <v>187</v>
      </c>
      <c r="AU240" s="18" t="s">
        <v>125</v>
      </c>
      <c r="AY240" s="18" t="s">
        <v>186</v>
      </c>
      <c r="BE240" s="109">
        <f>IF(U240="základní",N240,0)</f>
        <v>0</v>
      </c>
      <c r="BF240" s="109">
        <f>IF(U240="snížená",N240,0)</f>
        <v>0</v>
      </c>
      <c r="BG240" s="109">
        <f>IF(U240="zákl. přenesená",N240,0)</f>
        <v>0</v>
      </c>
      <c r="BH240" s="109">
        <f>IF(U240="sníž. přenesená",N240,0)</f>
        <v>0</v>
      </c>
      <c r="BI240" s="109">
        <f>IF(U240="nulová",N240,0)</f>
        <v>0</v>
      </c>
      <c r="BJ240" s="18" t="s">
        <v>83</v>
      </c>
      <c r="BK240" s="109">
        <f>ROUND(L240*K240,2)</f>
        <v>0</v>
      </c>
      <c r="BL240" s="18" t="s">
        <v>191</v>
      </c>
      <c r="BM240" s="18" t="s">
        <v>492</v>
      </c>
    </row>
    <row r="241" spans="2:65" s="1" customFormat="1" ht="16.5" customHeight="1">
      <c r="B241" s="34"/>
      <c r="C241" s="173" t="s">
        <v>344</v>
      </c>
      <c r="D241" s="173" t="s">
        <v>199</v>
      </c>
      <c r="E241" s="174" t="s">
        <v>493</v>
      </c>
      <c r="F241" s="248" t="s">
        <v>494</v>
      </c>
      <c r="G241" s="248"/>
      <c r="H241" s="248"/>
      <c r="I241" s="248"/>
      <c r="J241" s="175" t="s">
        <v>217</v>
      </c>
      <c r="K241" s="176">
        <v>4</v>
      </c>
      <c r="L241" s="249">
        <v>0</v>
      </c>
      <c r="M241" s="250"/>
      <c r="N241" s="251">
        <f>ROUND(L241*K241,2)</f>
        <v>0</v>
      </c>
      <c r="O241" s="247"/>
      <c r="P241" s="247"/>
      <c r="Q241" s="247"/>
      <c r="R241" s="36"/>
      <c r="T241" s="170" t="s">
        <v>22</v>
      </c>
      <c r="U241" s="43" t="s">
        <v>41</v>
      </c>
      <c r="V241" s="35"/>
      <c r="W241" s="171">
        <f>V241*K241</f>
        <v>0</v>
      </c>
      <c r="X241" s="171">
        <v>0</v>
      </c>
      <c r="Y241" s="171">
        <f>X241*K241</f>
        <v>0</v>
      </c>
      <c r="Z241" s="171">
        <v>0</v>
      </c>
      <c r="AA241" s="172">
        <f>Z241*K241</f>
        <v>0</v>
      </c>
      <c r="AR241" s="18" t="s">
        <v>202</v>
      </c>
      <c r="AT241" s="18" t="s">
        <v>199</v>
      </c>
      <c r="AU241" s="18" t="s">
        <v>125</v>
      </c>
      <c r="AY241" s="18" t="s">
        <v>186</v>
      </c>
      <c r="BE241" s="109">
        <f>IF(U241="základní",N241,0)</f>
        <v>0</v>
      </c>
      <c r="BF241" s="109">
        <f>IF(U241="snížená",N241,0)</f>
        <v>0</v>
      </c>
      <c r="BG241" s="109">
        <f>IF(U241="zákl. přenesená",N241,0)</f>
        <v>0</v>
      </c>
      <c r="BH241" s="109">
        <f>IF(U241="sníž. přenesená",N241,0)</f>
        <v>0</v>
      </c>
      <c r="BI241" s="109">
        <f>IF(U241="nulová",N241,0)</f>
        <v>0</v>
      </c>
      <c r="BJ241" s="18" t="s">
        <v>83</v>
      </c>
      <c r="BK241" s="109">
        <f>ROUND(L241*K241,2)</f>
        <v>0</v>
      </c>
      <c r="BL241" s="18" t="s">
        <v>191</v>
      </c>
      <c r="BM241" s="18" t="s">
        <v>495</v>
      </c>
    </row>
    <row r="242" spans="2:65" s="1" customFormat="1" ht="63.75" customHeight="1">
      <c r="B242" s="34"/>
      <c r="C242" s="166" t="s">
        <v>496</v>
      </c>
      <c r="D242" s="166" t="s">
        <v>187</v>
      </c>
      <c r="E242" s="167" t="s">
        <v>497</v>
      </c>
      <c r="F242" s="244" t="s">
        <v>498</v>
      </c>
      <c r="G242" s="244"/>
      <c r="H242" s="244"/>
      <c r="I242" s="244"/>
      <c r="J242" s="168" t="s">
        <v>217</v>
      </c>
      <c r="K242" s="169">
        <v>10</v>
      </c>
      <c r="L242" s="245">
        <v>0</v>
      </c>
      <c r="M242" s="246"/>
      <c r="N242" s="247">
        <f>ROUND(L242*K242,2)</f>
        <v>0</v>
      </c>
      <c r="O242" s="247"/>
      <c r="P242" s="247"/>
      <c r="Q242" s="247"/>
      <c r="R242" s="36"/>
      <c r="T242" s="170" t="s">
        <v>22</v>
      </c>
      <c r="U242" s="43" t="s">
        <v>41</v>
      </c>
      <c r="V242" s="35"/>
      <c r="W242" s="171">
        <f>V242*K242</f>
        <v>0</v>
      </c>
      <c r="X242" s="171">
        <v>0</v>
      </c>
      <c r="Y242" s="171">
        <f>X242*K242</f>
        <v>0</v>
      </c>
      <c r="Z242" s="171">
        <v>0</v>
      </c>
      <c r="AA242" s="172">
        <f>Z242*K242</f>
        <v>0</v>
      </c>
      <c r="AR242" s="18" t="s">
        <v>191</v>
      </c>
      <c r="AT242" s="18" t="s">
        <v>187</v>
      </c>
      <c r="AU242" s="18" t="s">
        <v>125</v>
      </c>
      <c r="AY242" s="18" t="s">
        <v>186</v>
      </c>
      <c r="BE242" s="109">
        <f>IF(U242="základní",N242,0)</f>
        <v>0</v>
      </c>
      <c r="BF242" s="109">
        <f>IF(U242="snížená",N242,0)</f>
        <v>0</v>
      </c>
      <c r="BG242" s="109">
        <f>IF(U242="zákl. přenesená",N242,0)</f>
        <v>0</v>
      </c>
      <c r="BH242" s="109">
        <f>IF(U242="sníž. přenesená",N242,0)</f>
        <v>0</v>
      </c>
      <c r="BI242" s="109">
        <f>IF(U242="nulová",N242,0)</f>
        <v>0</v>
      </c>
      <c r="BJ242" s="18" t="s">
        <v>83</v>
      </c>
      <c r="BK242" s="109">
        <f>ROUND(L242*K242,2)</f>
        <v>0</v>
      </c>
      <c r="BL242" s="18" t="s">
        <v>191</v>
      </c>
      <c r="BM242" s="18" t="s">
        <v>499</v>
      </c>
    </row>
    <row r="243" spans="2:65" s="1" customFormat="1" ht="25.5" customHeight="1">
      <c r="B243" s="34"/>
      <c r="C243" s="173" t="s">
        <v>348</v>
      </c>
      <c r="D243" s="173" t="s">
        <v>199</v>
      </c>
      <c r="E243" s="174" t="s">
        <v>500</v>
      </c>
      <c r="F243" s="248" t="s">
        <v>501</v>
      </c>
      <c r="G243" s="248"/>
      <c r="H243" s="248"/>
      <c r="I243" s="248"/>
      <c r="J243" s="175" t="s">
        <v>217</v>
      </c>
      <c r="K243" s="176">
        <v>10</v>
      </c>
      <c r="L243" s="249">
        <v>0</v>
      </c>
      <c r="M243" s="250"/>
      <c r="N243" s="251">
        <f>ROUND(L243*K243,2)</f>
        <v>0</v>
      </c>
      <c r="O243" s="247"/>
      <c r="P243" s="247"/>
      <c r="Q243" s="247"/>
      <c r="R243" s="36"/>
      <c r="T243" s="170" t="s">
        <v>22</v>
      </c>
      <c r="U243" s="43" t="s">
        <v>41</v>
      </c>
      <c r="V243" s="35"/>
      <c r="W243" s="171">
        <f>V243*K243</f>
        <v>0</v>
      </c>
      <c r="X243" s="171">
        <v>0</v>
      </c>
      <c r="Y243" s="171">
        <f>X243*K243</f>
        <v>0</v>
      </c>
      <c r="Z243" s="171">
        <v>0</v>
      </c>
      <c r="AA243" s="172">
        <f>Z243*K243</f>
        <v>0</v>
      </c>
      <c r="AR243" s="18" t="s">
        <v>202</v>
      </c>
      <c r="AT243" s="18" t="s">
        <v>199</v>
      </c>
      <c r="AU243" s="18" t="s">
        <v>125</v>
      </c>
      <c r="AY243" s="18" t="s">
        <v>186</v>
      </c>
      <c r="BE243" s="109">
        <f>IF(U243="základní",N243,0)</f>
        <v>0</v>
      </c>
      <c r="BF243" s="109">
        <f>IF(U243="snížená",N243,0)</f>
        <v>0</v>
      </c>
      <c r="BG243" s="109">
        <f>IF(U243="zákl. přenesená",N243,0)</f>
        <v>0</v>
      </c>
      <c r="BH243" s="109">
        <f>IF(U243="sníž. přenesená",N243,0)</f>
        <v>0</v>
      </c>
      <c r="BI243" s="109">
        <f>IF(U243="nulová",N243,0)</f>
        <v>0</v>
      </c>
      <c r="BJ243" s="18" t="s">
        <v>83</v>
      </c>
      <c r="BK243" s="109">
        <f>ROUND(L243*K243,2)</f>
        <v>0</v>
      </c>
      <c r="BL243" s="18" t="s">
        <v>191</v>
      </c>
      <c r="BM243" s="18" t="s">
        <v>502</v>
      </c>
    </row>
    <row r="244" spans="2:65" s="1" customFormat="1" ht="16.5" customHeight="1">
      <c r="B244" s="34"/>
      <c r="C244" s="166" t="s">
        <v>503</v>
      </c>
      <c r="D244" s="166" t="s">
        <v>187</v>
      </c>
      <c r="E244" s="167" t="s">
        <v>504</v>
      </c>
      <c r="F244" s="244" t="s">
        <v>505</v>
      </c>
      <c r="G244" s="244"/>
      <c r="H244" s="244"/>
      <c r="I244" s="244"/>
      <c r="J244" s="168" t="s">
        <v>225</v>
      </c>
      <c r="K244" s="169">
        <v>1</v>
      </c>
      <c r="L244" s="245">
        <v>0</v>
      </c>
      <c r="M244" s="246"/>
      <c r="N244" s="247">
        <f>ROUND(L244*K244,2)</f>
        <v>0</v>
      </c>
      <c r="O244" s="247"/>
      <c r="P244" s="247"/>
      <c r="Q244" s="247"/>
      <c r="R244" s="36"/>
      <c r="T244" s="170" t="s">
        <v>22</v>
      </c>
      <c r="U244" s="43" t="s">
        <v>41</v>
      </c>
      <c r="V244" s="35"/>
      <c r="W244" s="171">
        <f>V244*K244</f>
        <v>0</v>
      </c>
      <c r="X244" s="171">
        <v>0</v>
      </c>
      <c r="Y244" s="171">
        <f>X244*K244</f>
        <v>0</v>
      </c>
      <c r="Z244" s="171">
        <v>0</v>
      </c>
      <c r="AA244" s="172">
        <f>Z244*K244</f>
        <v>0</v>
      </c>
      <c r="AR244" s="18" t="s">
        <v>191</v>
      </c>
      <c r="AT244" s="18" t="s">
        <v>187</v>
      </c>
      <c r="AU244" s="18" t="s">
        <v>125</v>
      </c>
      <c r="AY244" s="18" t="s">
        <v>186</v>
      </c>
      <c r="BE244" s="109">
        <f>IF(U244="základní",N244,0)</f>
        <v>0</v>
      </c>
      <c r="BF244" s="109">
        <f>IF(U244="snížená",N244,0)</f>
        <v>0</v>
      </c>
      <c r="BG244" s="109">
        <f>IF(U244="zákl. přenesená",N244,0)</f>
        <v>0</v>
      </c>
      <c r="BH244" s="109">
        <f>IF(U244="sníž. přenesená",N244,0)</f>
        <v>0</v>
      </c>
      <c r="BI244" s="109">
        <f>IF(U244="nulová",N244,0)</f>
        <v>0</v>
      </c>
      <c r="BJ244" s="18" t="s">
        <v>83</v>
      </c>
      <c r="BK244" s="109">
        <f>ROUND(L244*K244,2)</f>
        <v>0</v>
      </c>
      <c r="BL244" s="18" t="s">
        <v>191</v>
      </c>
      <c r="BM244" s="18" t="s">
        <v>506</v>
      </c>
    </row>
    <row r="245" spans="2:63" s="9" customFormat="1" ht="29.85" customHeight="1">
      <c r="B245" s="155"/>
      <c r="C245" s="156"/>
      <c r="D245" s="165" t="s">
        <v>145</v>
      </c>
      <c r="E245" s="165"/>
      <c r="F245" s="165"/>
      <c r="G245" s="165"/>
      <c r="H245" s="165"/>
      <c r="I245" s="165"/>
      <c r="J245" s="165"/>
      <c r="K245" s="165"/>
      <c r="L245" s="165"/>
      <c r="M245" s="165"/>
      <c r="N245" s="257">
        <f>BK245</f>
        <v>0</v>
      </c>
      <c r="O245" s="258"/>
      <c r="P245" s="258"/>
      <c r="Q245" s="258"/>
      <c r="R245" s="158"/>
      <c r="T245" s="159"/>
      <c r="U245" s="156"/>
      <c r="V245" s="156"/>
      <c r="W245" s="160">
        <f>SUM(W246:W273)</f>
        <v>0</v>
      </c>
      <c r="X245" s="156"/>
      <c r="Y245" s="160">
        <f>SUM(Y246:Y273)</f>
        <v>0</v>
      </c>
      <c r="Z245" s="156"/>
      <c r="AA245" s="161">
        <f>SUM(AA246:AA273)</f>
        <v>0</v>
      </c>
      <c r="AR245" s="162" t="s">
        <v>83</v>
      </c>
      <c r="AT245" s="163" t="s">
        <v>75</v>
      </c>
      <c r="AU245" s="163" t="s">
        <v>83</v>
      </c>
      <c r="AY245" s="162" t="s">
        <v>186</v>
      </c>
      <c r="BK245" s="164">
        <f>SUM(BK246:BK273)</f>
        <v>0</v>
      </c>
    </row>
    <row r="246" spans="2:65" s="1" customFormat="1" ht="51" customHeight="1">
      <c r="B246" s="34"/>
      <c r="C246" s="166" t="s">
        <v>351</v>
      </c>
      <c r="D246" s="166" t="s">
        <v>187</v>
      </c>
      <c r="E246" s="167" t="s">
        <v>507</v>
      </c>
      <c r="F246" s="244" t="s">
        <v>508</v>
      </c>
      <c r="G246" s="244"/>
      <c r="H246" s="244"/>
      <c r="I246" s="244"/>
      <c r="J246" s="168" t="s">
        <v>190</v>
      </c>
      <c r="K246" s="169">
        <v>69.12</v>
      </c>
      <c r="L246" s="245">
        <v>0</v>
      </c>
      <c r="M246" s="246"/>
      <c r="N246" s="247">
        <f aca="true" t="shared" si="75" ref="N246:N273">ROUND(L246*K246,2)</f>
        <v>0</v>
      </c>
      <c r="O246" s="247"/>
      <c r="P246" s="247"/>
      <c r="Q246" s="247"/>
      <c r="R246" s="36"/>
      <c r="T246" s="170" t="s">
        <v>22</v>
      </c>
      <c r="U246" s="43" t="s">
        <v>41</v>
      </c>
      <c r="V246" s="35"/>
      <c r="W246" s="171">
        <f aca="true" t="shared" si="76" ref="W246:W273">V246*K246</f>
        <v>0</v>
      </c>
      <c r="X246" s="171">
        <v>0</v>
      </c>
      <c r="Y246" s="171">
        <f aca="true" t="shared" si="77" ref="Y246:Y273">X246*K246</f>
        <v>0</v>
      </c>
      <c r="Z246" s="171">
        <v>0</v>
      </c>
      <c r="AA246" s="172">
        <f aca="true" t="shared" si="78" ref="AA246:AA273">Z246*K246</f>
        <v>0</v>
      </c>
      <c r="AR246" s="18" t="s">
        <v>191</v>
      </c>
      <c r="AT246" s="18" t="s">
        <v>187</v>
      </c>
      <c r="AU246" s="18" t="s">
        <v>125</v>
      </c>
      <c r="AY246" s="18" t="s">
        <v>186</v>
      </c>
      <c r="BE246" s="109">
        <f aca="true" t="shared" si="79" ref="BE246:BE273">IF(U246="základní",N246,0)</f>
        <v>0</v>
      </c>
      <c r="BF246" s="109">
        <f aca="true" t="shared" si="80" ref="BF246:BF273">IF(U246="snížená",N246,0)</f>
        <v>0</v>
      </c>
      <c r="BG246" s="109">
        <f aca="true" t="shared" si="81" ref="BG246:BG273">IF(U246="zákl. přenesená",N246,0)</f>
        <v>0</v>
      </c>
      <c r="BH246" s="109">
        <f aca="true" t="shared" si="82" ref="BH246:BH273">IF(U246="sníž. přenesená",N246,0)</f>
        <v>0</v>
      </c>
      <c r="BI246" s="109">
        <f aca="true" t="shared" si="83" ref="BI246:BI273">IF(U246="nulová",N246,0)</f>
        <v>0</v>
      </c>
      <c r="BJ246" s="18" t="s">
        <v>83</v>
      </c>
      <c r="BK246" s="109">
        <f aca="true" t="shared" si="84" ref="BK246:BK273">ROUND(L246*K246,2)</f>
        <v>0</v>
      </c>
      <c r="BL246" s="18" t="s">
        <v>191</v>
      </c>
      <c r="BM246" s="18" t="s">
        <v>509</v>
      </c>
    </row>
    <row r="247" spans="2:65" s="1" customFormat="1" ht="38.25" customHeight="1">
      <c r="B247" s="34"/>
      <c r="C247" s="166" t="s">
        <v>510</v>
      </c>
      <c r="D247" s="166" t="s">
        <v>187</v>
      </c>
      <c r="E247" s="167" t="s">
        <v>511</v>
      </c>
      <c r="F247" s="244" t="s">
        <v>512</v>
      </c>
      <c r="G247" s="244"/>
      <c r="H247" s="244"/>
      <c r="I247" s="244"/>
      <c r="J247" s="168" t="s">
        <v>190</v>
      </c>
      <c r="K247" s="169">
        <v>43.34</v>
      </c>
      <c r="L247" s="245">
        <v>0</v>
      </c>
      <c r="M247" s="246"/>
      <c r="N247" s="247">
        <f t="shared" si="75"/>
        <v>0</v>
      </c>
      <c r="O247" s="247"/>
      <c r="P247" s="247"/>
      <c r="Q247" s="247"/>
      <c r="R247" s="36"/>
      <c r="T247" s="170" t="s">
        <v>22</v>
      </c>
      <c r="U247" s="43" t="s">
        <v>41</v>
      </c>
      <c r="V247" s="35"/>
      <c r="W247" s="171">
        <f t="shared" si="76"/>
        <v>0</v>
      </c>
      <c r="X247" s="171">
        <v>0</v>
      </c>
      <c r="Y247" s="171">
        <f t="shared" si="77"/>
        <v>0</v>
      </c>
      <c r="Z247" s="171">
        <v>0</v>
      </c>
      <c r="AA247" s="172">
        <f t="shared" si="78"/>
        <v>0</v>
      </c>
      <c r="AR247" s="18" t="s">
        <v>191</v>
      </c>
      <c r="AT247" s="18" t="s">
        <v>187</v>
      </c>
      <c r="AU247" s="18" t="s">
        <v>125</v>
      </c>
      <c r="AY247" s="18" t="s">
        <v>186</v>
      </c>
      <c r="BE247" s="109">
        <f t="shared" si="79"/>
        <v>0</v>
      </c>
      <c r="BF247" s="109">
        <f t="shared" si="80"/>
        <v>0</v>
      </c>
      <c r="BG247" s="109">
        <f t="shared" si="81"/>
        <v>0</v>
      </c>
      <c r="BH247" s="109">
        <f t="shared" si="82"/>
        <v>0</v>
      </c>
      <c r="BI247" s="109">
        <f t="shared" si="83"/>
        <v>0</v>
      </c>
      <c r="BJ247" s="18" t="s">
        <v>83</v>
      </c>
      <c r="BK247" s="109">
        <f t="shared" si="84"/>
        <v>0</v>
      </c>
      <c r="BL247" s="18" t="s">
        <v>191</v>
      </c>
      <c r="BM247" s="18" t="s">
        <v>513</v>
      </c>
    </row>
    <row r="248" spans="2:65" s="1" customFormat="1" ht="51" customHeight="1">
      <c r="B248" s="34"/>
      <c r="C248" s="166" t="s">
        <v>356</v>
      </c>
      <c r="D248" s="166" t="s">
        <v>187</v>
      </c>
      <c r="E248" s="167" t="s">
        <v>514</v>
      </c>
      <c r="F248" s="244" t="s">
        <v>515</v>
      </c>
      <c r="G248" s="244"/>
      <c r="H248" s="244"/>
      <c r="I248" s="244"/>
      <c r="J248" s="168" t="s">
        <v>190</v>
      </c>
      <c r="K248" s="169">
        <v>2.463</v>
      </c>
      <c r="L248" s="245">
        <v>0</v>
      </c>
      <c r="M248" s="246"/>
      <c r="N248" s="247">
        <f t="shared" si="75"/>
        <v>0</v>
      </c>
      <c r="O248" s="247"/>
      <c r="P248" s="247"/>
      <c r="Q248" s="247"/>
      <c r="R248" s="36"/>
      <c r="T248" s="170" t="s">
        <v>22</v>
      </c>
      <c r="U248" s="43" t="s">
        <v>41</v>
      </c>
      <c r="V248" s="35"/>
      <c r="W248" s="171">
        <f t="shared" si="76"/>
        <v>0</v>
      </c>
      <c r="X248" s="171">
        <v>0</v>
      </c>
      <c r="Y248" s="171">
        <f t="shared" si="77"/>
        <v>0</v>
      </c>
      <c r="Z248" s="171">
        <v>0</v>
      </c>
      <c r="AA248" s="172">
        <f t="shared" si="78"/>
        <v>0</v>
      </c>
      <c r="AR248" s="18" t="s">
        <v>191</v>
      </c>
      <c r="AT248" s="18" t="s">
        <v>187</v>
      </c>
      <c r="AU248" s="18" t="s">
        <v>125</v>
      </c>
      <c r="AY248" s="18" t="s">
        <v>186</v>
      </c>
      <c r="BE248" s="109">
        <f t="shared" si="79"/>
        <v>0</v>
      </c>
      <c r="BF248" s="109">
        <f t="shared" si="80"/>
        <v>0</v>
      </c>
      <c r="BG248" s="109">
        <f t="shared" si="81"/>
        <v>0</v>
      </c>
      <c r="BH248" s="109">
        <f t="shared" si="82"/>
        <v>0</v>
      </c>
      <c r="BI248" s="109">
        <f t="shared" si="83"/>
        <v>0</v>
      </c>
      <c r="BJ248" s="18" t="s">
        <v>83</v>
      </c>
      <c r="BK248" s="109">
        <f t="shared" si="84"/>
        <v>0</v>
      </c>
      <c r="BL248" s="18" t="s">
        <v>191</v>
      </c>
      <c r="BM248" s="18" t="s">
        <v>516</v>
      </c>
    </row>
    <row r="249" spans="2:65" s="1" customFormat="1" ht="51" customHeight="1">
      <c r="B249" s="34"/>
      <c r="C249" s="166" t="s">
        <v>517</v>
      </c>
      <c r="D249" s="166" t="s">
        <v>187</v>
      </c>
      <c r="E249" s="167" t="s">
        <v>518</v>
      </c>
      <c r="F249" s="244" t="s">
        <v>519</v>
      </c>
      <c r="G249" s="244"/>
      <c r="H249" s="244"/>
      <c r="I249" s="244"/>
      <c r="J249" s="168" t="s">
        <v>190</v>
      </c>
      <c r="K249" s="169">
        <v>51.4</v>
      </c>
      <c r="L249" s="245">
        <v>0</v>
      </c>
      <c r="M249" s="246"/>
      <c r="N249" s="247">
        <f t="shared" si="75"/>
        <v>0</v>
      </c>
      <c r="O249" s="247"/>
      <c r="P249" s="247"/>
      <c r="Q249" s="247"/>
      <c r="R249" s="36"/>
      <c r="T249" s="170" t="s">
        <v>22</v>
      </c>
      <c r="U249" s="43" t="s">
        <v>41</v>
      </c>
      <c r="V249" s="35"/>
      <c r="W249" s="171">
        <f t="shared" si="76"/>
        <v>0</v>
      </c>
      <c r="X249" s="171">
        <v>0</v>
      </c>
      <c r="Y249" s="171">
        <f t="shared" si="77"/>
        <v>0</v>
      </c>
      <c r="Z249" s="171">
        <v>0</v>
      </c>
      <c r="AA249" s="172">
        <f t="shared" si="78"/>
        <v>0</v>
      </c>
      <c r="AR249" s="18" t="s">
        <v>191</v>
      </c>
      <c r="AT249" s="18" t="s">
        <v>187</v>
      </c>
      <c r="AU249" s="18" t="s">
        <v>125</v>
      </c>
      <c r="AY249" s="18" t="s">
        <v>186</v>
      </c>
      <c r="BE249" s="109">
        <f t="shared" si="79"/>
        <v>0</v>
      </c>
      <c r="BF249" s="109">
        <f t="shared" si="80"/>
        <v>0</v>
      </c>
      <c r="BG249" s="109">
        <f t="shared" si="81"/>
        <v>0</v>
      </c>
      <c r="BH249" s="109">
        <f t="shared" si="82"/>
        <v>0</v>
      </c>
      <c r="BI249" s="109">
        <f t="shared" si="83"/>
        <v>0</v>
      </c>
      <c r="BJ249" s="18" t="s">
        <v>83</v>
      </c>
      <c r="BK249" s="109">
        <f t="shared" si="84"/>
        <v>0</v>
      </c>
      <c r="BL249" s="18" t="s">
        <v>191</v>
      </c>
      <c r="BM249" s="18" t="s">
        <v>520</v>
      </c>
    </row>
    <row r="250" spans="2:65" s="1" customFormat="1" ht="25.5" customHeight="1">
      <c r="B250" s="34"/>
      <c r="C250" s="166" t="s">
        <v>359</v>
      </c>
      <c r="D250" s="166" t="s">
        <v>187</v>
      </c>
      <c r="E250" s="167" t="s">
        <v>521</v>
      </c>
      <c r="F250" s="244" t="s">
        <v>522</v>
      </c>
      <c r="G250" s="244"/>
      <c r="H250" s="244"/>
      <c r="I250" s="244"/>
      <c r="J250" s="168" t="s">
        <v>213</v>
      </c>
      <c r="K250" s="169">
        <v>0.514</v>
      </c>
      <c r="L250" s="245">
        <v>0</v>
      </c>
      <c r="M250" s="246"/>
      <c r="N250" s="247">
        <f t="shared" si="75"/>
        <v>0</v>
      </c>
      <c r="O250" s="247"/>
      <c r="P250" s="247"/>
      <c r="Q250" s="247"/>
      <c r="R250" s="36"/>
      <c r="T250" s="170" t="s">
        <v>22</v>
      </c>
      <c r="U250" s="43" t="s">
        <v>41</v>
      </c>
      <c r="V250" s="35"/>
      <c r="W250" s="171">
        <f t="shared" si="76"/>
        <v>0</v>
      </c>
      <c r="X250" s="171">
        <v>0</v>
      </c>
      <c r="Y250" s="171">
        <f t="shared" si="77"/>
        <v>0</v>
      </c>
      <c r="Z250" s="171">
        <v>0</v>
      </c>
      <c r="AA250" s="172">
        <f t="shared" si="78"/>
        <v>0</v>
      </c>
      <c r="AR250" s="18" t="s">
        <v>191</v>
      </c>
      <c r="AT250" s="18" t="s">
        <v>187</v>
      </c>
      <c r="AU250" s="18" t="s">
        <v>125</v>
      </c>
      <c r="AY250" s="18" t="s">
        <v>186</v>
      </c>
      <c r="BE250" s="109">
        <f t="shared" si="79"/>
        <v>0</v>
      </c>
      <c r="BF250" s="109">
        <f t="shared" si="80"/>
        <v>0</v>
      </c>
      <c r="BG250" s="109">
        <f t="shared" si="81"/>
        <v>0</v>
      </c>
      <c r="BH250" s="109">
        <f t="shared" si="82"/>
        <v>0</v>
      </c>
      <c r="BI250" s="109">
        <f t="shared" si="83"/>
        <v>0</v>
      </c>
      <c r="BJ250" s="18" t="s">
        <v>83</v>
      </c>
      <c r="BK250" s="109">
        <f t="shared" si="84"/>
        <v>0</v>
      </c>
      <c r="BL250" s="18" t="s">
        <v>191</v>
      </c>
      <c r="BM250" s="18" t="s">
        <v>523</v>
      </c>
    </row>
    <row r="251" spans="2:65" s="1" customFormat="1" ht="25.5" customHeight="1">
      <c r="B251" s="34"/>
      <c r="C251" s="166" t="s">
        <v>524</v>
      </c>
      <c r="D251" s="166" t="s">
        <v>187</v>
      </c>
      <c r="E251" s="167" t="s">
        <v>525</v>
      </c>
      <c r="F251" s="244" t="s">
        <v>526</v>
      </c>
      <c r="G251" s="244"/>
      <c r="H251" s="244"/>
      <c r="I251" s="244"/>
      <c r="J251" s="168" t="s">
        <v>213</v>
      </c>
      <c r="K251" s="169">
        <v>0.327</v>
      </c>
      <c r="L251" s="245">
        <v>0</v>
      </c>
      <c r="M251" s="246"/>
      <c r="N251" s="247">
        <f t="shared" si="75"/>
        <v>0</v>
      </c>
      <c r="O251" s="247"/>
      <c r="P251" s="247"/>
      <c r="Q251" s="247"/>
      <c r="R251" s="36"/>
      <c r="T251" s="170" t="s">
        <v>22</v>
      </c>
      <c r="U251" s="43" t="s">
        <v>41</v>
      </c>
      <c r="V251" s="35"/>
      <c r="W251" s="171">
        <f t="shared" si="76"/>
        <v>0</v>
      </c>
      <c r="X251" s="171">
        <v>0</v>
      </c>
      <c r="Y251" s="171">
        <f t="shared" si="77"/>
        <v>0</v>
      </c>
      <c r="Z251" s="171">
        <v>0</v>
      </c>
      <c r="AA251" s="172">
        <f t="shared" si="78"/>
        <v>0</v>
      </c>
      <c r="AR251" s="18" t="s">
        <v>191</v>
      </c>
      <c r="AT251" s="18" t="s">
        <v>187</v>
      </c>
      <c r="AU251" s="18" t="s">
        <v>125</v>
      </c>
      <c r="AY251" s="18" t="s">
        <v>186</v>
      </c>
      <c r="BE251" s="109">
        <f t="shared" si="79"/>
        <v>0</v>
      </c>
      <c r="BF251" s="109">
        <f t="shared" si="80"/>
        <v>0</v>
      </c>
      <c r="BG251" s="109">
        <f t="shared" si="81"/>
        <v>0</v>
      </c>
      <c r="BH251" s="109">
        <f t="shared" si="82"/>
        <v>0</v>
      </c>
      <c r="BI251" s="109">
        <f t="shared" si="83"/>
        <v>0</v>
      </c>
      <c r="BJ251" s="18" t="s">
        <v>83</v>
      </c>
      <c r="BK251" s="109">
        <f t="shared" si="84"/>
        <v>0</v>
      </c>
      <c r="BL251" s="18" t="s">
        <v>191</v>
      </c>
      <c r="BM251" s="18" t="s">
        <v>527</v>
      </c>
    </row>
    <row r="252" spans="2:65" s="1" customFormat="1" ht="38.25" customHeight="1">
      <c r="B252" s="34"/>
      <c r="C252" s="166" t="s">
        <v>363</v>
      </c>
      <c r="D252" s="166" t="s">
        <v>187</v>
      </c>
      <c r="E252" s="167" t="s">
        <v>528</v>
      </c>
      <c r="F252" s="244" t="s">
        <v>529</v>
      </c>
      <c r="G252" s="244"/>
      <c r="H252" s="244"/>
      <c r="I252" s="244"/>
      <c r="J252" s="168" t="s">
        <v>190</v>
      </c>
      <c r="K252" s="169">
        <v>6.267</v>
      </c>
      <c r="L252" s="245">
        <v>0</v>
      </c>
      <c r="M252" s="246"/>
      <c r="N252" s="247">
        <f t="shared" si="75"/>
        <v>0</v>
      </c>
      <c r="O252" s="247"/>
      <c r="P252" s="247"/>
      <c r="Q252" s="247"/>
      <c r="R252" s="36"/>
      <c r="T252" s="170" t="s">
        <v>22</v>
      </c>
      <c r="U252" s="43" t="s">
        <v>41</v>
      </c>
      <c r="V252" s="35"/>
      <c r="W252" s="171">
        <f t="shared" si="76"/>
        <v>0</v>
      </c>
      <c r="X252" s="171">
        <v>0</v>
      </c>
      <c r="Y252" s="171">
        <f t="shared" si="77"/>
        <v>0</v>
      </c>
      <c r="Z252" s="171">
        <v>0</v>
      </c>
      <c r="AA252" s="172">
        <f t="shared" si="78"/>
        <v>0</v>
      </c>
      <c r="AR252" s="18" t="s">
        <v>191</v>
      </c>
      <c r="AT252" s="18" t="s">
        <v>187</v>
      </c>
      <c r="AU252" s="18" t="s">
        <v>125</v>
      </c>
      <c r="AY252" s="18" t="s">
        <v>186</v>
      </c>
      <c r="BE252" s="109">
        <f t="shared" si="79"/>
        <v>0</v>
      </c>
      <c r="BF252" s="109">
        <f t="shared" si="80"/>
        <v>0</v>
      </c>
      <c r="BG252" s="109">
        <f t="shared" si="81"/>
        <v>0</v>
      </c>
      <c r="BH252" s="109">
        <f t="shared" si="82"/>
        <v>0</v>
      </c>
      <c r="BI252" s="109">
        <f t="shared" si="83"/>
        <v>0</v>
      </c>
      <c r="BJ252" s="18" t="s">
        <v>83</v>
      </c>
      <c r="BK252" s="109">
        <f t="shared" si="84"/>
        <v>0</v>
      </c>
      <c r="BL252" s="18" t="s">
        <v>191</v>
      </c>
      <c r="BM252" s="18" t="s">
        <v>530</v>
      </c>
    </row>
    <row r="253" spans="2:65" s="1" customFormat="1" ht="63.75" customHeight="1">
      <c r="B253" s="34"/>
      <c r="C253" s="166" t="s">
        <v>531</v>
      </c>
      <c r="D253" s="166" t="s">
        <v>187</v>
      </c>
      <c r="E253" s="167" t="s">
        <v>532</v>
      </c>
      <c r="F253" s="244" t="s">
        <v>533</v>
      </c>
      <c r="G253" s="244"/>
      <c r="H253" s="244"/>
      <c r="I253" s="244"/>
      <c r="J253" s="168" t="s">
        <v>257</v>
      </c>
      <c r="K253" s="169">
        <v>63.8</v>
      </c>
      <c r="L253" s="245">
        <v>0</v>
      </c>
      <c r="M253" s="246"/>
      <c r="N253" s="247">
        <f t="shared" si="75"/>
        <v>0</v>
      </c>
      <c r="O253" s="247"/>
      <c r="P253" s="247"/>
      <c r="Q253" s="247"/>
      <c r="R253" s="36"/>
      <c r="T253" s="170" t="s">
        <v>22</v>
      </c>
      <c r="U253" s="43" t="s">
        <v>41</v>
      </c>
      <c r="V253" s="35"/>
      <c r="W253" s="171">
        <f t="shared" si="76"/>
        <v>0</v>
      </c>
      <c r="X253" s="171">
        <v>0</v>
      </c>
      <c r="Y253" s="171">
        <f t="shared" si="77"/>
        <v>0</v>
      </c>
      <c r="Z253" s="171">
        <v>0</v>
      </c>
      <c r="AA253" s="172">
        <f t="shared" si="78"/>
        <v>0</v>
      </c>
      <c r="AR253" s="18" t="s">
        <v>191</v>
      </c>
      <c r="AT253" s="18" t="s">
        <v>187</v>
      </c>
      <c r="AU253" s="18" t="s">
        <v>125</v>
      </c>
      <c r="AY253" s="18" t="s">
        <v>186</v>
      </c>
      <c r="BE253" s="109">
        <f t="shared" si="79"/>
        <v>0</v>
      </c>
      <c r="BF253" s="109">
        <f t="shared" si="80"/>
        <v>0</v>
      </c>
      <c r="BG253" s="109">
        <f t="shared" si="81"/>
        <v>0</v>
      </c>
      <c r="BH253" s="109">
        <f t="shared" si="82"/>
        <v>0</v>
      </c>
      <c r="BI253" s="109">
        <f t="shared" si="83"/>
        <v>0</v>
      </c>
      <c r="BJ253" s="18" t="s">
        <v>83</v>
      </c>
      <c r="BK253" s="109">
        <f t="shared" si="84"/>
        <v>0</v>
      </c>
      <c r="BL253" s="18" t="s">
        <v>191</v>
      </c>
      <c r="BM253" s="18" t="s">
        <v>534</v>
      </c>
    </row>
    <row r="254" spans="2:65" s="1" customFormat="1" ht="51" customHeight="1">
      <c r="B254" s="34"/>
      <c r="C254" s="166" t="s">
        <v>366</v>
      </c>
      <c r="D254" s="166" t="s">
        <v>187</v>
      </c>
      <c r="E254" s="167" t="s">
        <v>535</v>
      </c>
      <c r="F254" s="244" t="s">
        <v>536</v>
      </c>
      <c r="G254" s="244"/>
      <c r="H254" s="244"/>
      <c r="I254" s="244"/>
      <c r="J254" s="168" t="s">
        <v>217</v>
      </c>
      <c r="K254" s="169">
        <v>5</v>
      </c>
      <c r="L254" s="245">
        <v>0</v>
      </c>
      <c r="M254" s="246"/>
      <c r="N254" s="247">
        <f t="shared" si="75"/>
        <v>0</v>
      </c>
      <c r="O254" s="247"/>
      <c r="P254" s="247"/>
      <c r="Q254" s="247"/>
      <c r="R254" s="36"/>
      <c r="T254" s="170" t="s">
        <v>22</v>
      </c>
      <c r="U254" s="43" t="s">
        <v>41</v>
      </c>
      <c r="V254" s="35"/>
      <c r="W254" s="171">
        <f t="shared" si="76"/>
        <v>0</v>
      </c>
      <c r="X254" s="171">
        <v>0</v>
      </c>
      <c r="Y254" s="171">
        <f t="shared" si="77"/>
        <v>0</v>
      </c>
      <c r="Z254" s="171">
        <v>0</v>
      </c>
      <c r="AA254" s="172">
        <f t="shared" si="78"/>
        <v>0</v>
      </c>
      <c r="AR254" s="18" t="s">
        <v>191</v>
      </c>
      <c r="AT254" s="18" t="s">
        <v>187</v>
      </c>
      <c r="AU254" s="18" t="s">
        <v>125</v>
      </c>
      <c r="AY254" s="18" t="s">
        <v>186</v>
      </c>
      <c r="BE254" s="109">
        <f t="shared" si="79"/>
        <v>0</v>
      </c>
      <c r="BF254" s="109">
        <f t="shared" si="80"/>
        <v>0</v>
      </c>
      <c r="BG254" s="109">
        <f t="shared" si="81"/>
        <v>0</v>
      </c>
      <c r="BH254" s="109">
        <f t="shared" si="82"/>
        <v>0</v>
      </c>
      <c r="BI254" s="109">
        <f t="shared" si="83"/>
        <v>0</v>
      </c>
      <c r="BJ254" s="18" t="s">
        <v>83</v>
      </c>
      <c r="BK254" s="109">
        <f t="shared" si="84"/>
        <v>0</v>
      </c>
      <c r="BL254" s="18" t="s">
        <v>191</v>
      </c>
      <c r="BM254" s="18" t="s">
        <v>537</v>
      </c>
    </row>
    <row r="255" spans="2:65" s="1" customFormat="1" ht="63.75" customHeight="1">
      <c r="B255" s="34"/>
      <c r="C255" s="166" t="s">
        <v>538</v>
      </c>
      <c r="D255" s="166" t="s">
        <v>187</v>
      </c>
      <c r="E255" s="167" t="s">
        <v>539</v>
      </c>
      <c r="F255" s="244" t="s">
        <v>540</v>
      </c>
      <c r="G255" s="244"/>
      <c r="H255" s="244"/>
      <c r="I255" s="244"/>
      <c r="J255" s="168" t="s">
        <v>190</v>
      </c>
      <c r="K255" s="169">
        <v>4.295</v>
      </c>
      <c r="L255" s="245">
        <v>0</v>
      </c>
      <c r="M255" s="246"/>
      <c r="N255" s="247">
        <f t="shared" si="75"/>
        <v>0</v>
      </c>
      <c r="O255" s="247"/>
      <c r="P255" s="247"/>
      <c r="Q255" s="247"/>
      <c r="R255" s="36"/>
      <c r="T255" s="170" t="s">
        <v>22</v>
      </c>
      <c r="U255" s="43" t="s">
        <v>41</v>
      </c>
      <c r="V255" s="35"/>
      <c r="W255" s="171">
        <f t="shared" si="76"/>
        <v>0</v>
      </c>
      <c r="X255" s="171">
        <v>0</v>
      </c>
      <c r="Y255" s="171">
        <f t="shared" si="77"/>
        <v>0</v>
      </c>
      <c r="Z255" s="171">
        <v>0</v>
      </c>
      <c r="AA255" s="172">
        <f t="shared" si="78"/>
        <v>0</v>
      </c>
      <c r="AR255" s="18" t="s">
        <v>191</v>
      </c>
      <c r="AT255" s="18" t="s">
        <v>187</v>
      </c>
      <c r="AU255" s="18" t="s">
        <v>125</v>
      </c>
      <c r="AY255" s="18" t="s">
        <v>186</v>
      </c>
      <c r="BE255" s="109">
        <f t="shared" si="79"/>
        <v>0</v>
      </c>
      <c r="BF255" s="109">
        <f t="shared" si="80"/>
        <v>0</v>
      </c>
      <c r="BG255" s="109">
        <f t="shared" si="81"/>
        <v>0</v>
      </c>
      <c r="BH255" s="109">
        <f t="shared" si="82"/>
        <v>0</v>
      </c>
      <c r="BI255" s="109">
        <f t="shared" si="83"/>
        <v>0</v>
      </c>
      <c r="BJ255" s="18" t="s">
        <v>83</v>
      </c>
      <c r="BK255" s="109">
        <f t="shared" si="84"/>
        <v>0</v>
      </c>
      <c r="BL255" s="18" t="s">
        <v>191</v>
      </c>
      <c r="BM255" s="18" t="s">
        <v>541</v>
      </c>
    </row>
    <row r="256" spans="2:65" s="1" customFormat="1" ht="63.75" customHeight="1">
      <c r="B256" s="34"/>
      <c r="C256" s="166" t="s">
        <v>370</v>
      </c>
      <c r="D256" s="166" t="s">
        <v>187</v>
      </c>
      <c r="E256" s="167" t="s">
        <v>542</v>
      </c>
      <c r="F256" s="244" t="s">
        <v>543</v>
      </c>
      <c r="G256" s="244"/>
      <c r="H256" s="244"/>
      <c r="I256" s="244"/>
      <c r="J256" s="168" t="s">
        <v>190</v>
      </c>
      <c r="K256" s="169">
        <v>14.62</v>
      </c>
      <c r="L256" s="245">
        <v>0</v>
      </c>
      <c r="M256" s="246"/>
      <c r="N256" s="247">
        <f t="shared" si="75"/>
        <v>0</v>
      </c>
      <c r="O256" s="247"/>
      <c r="P256" s="247"/>
      <c r="Q256" s="247"/>
      <c r="R256" s="36"/>
      <c r="T256" s="170" t="s">
        <v>22</v>
      </c>
      <c r="U256" s="43" t="s">
        <v>41</v>
      </c>
      <c r="V256" s="35"/>
      <c r="W256" s="171">
        <f t="shared" si="76"/>
        <v>0</v>
      </c>
      <c r="X256" s="171">
        <v>0</v>
      </c>
      <c r="Y256" s="171">
        <f t="shared" si="77"/>
        <v>0</v>
      </c>
      <c r="Z256" s="171">
        <v>0</v>
      </c>
      <c r="AA256" s="172">
        <f t="shared" si="78"/>
        <v>0</v>
      </c>
      <c r="AR256" s="18" t="s">
        <v>191</v>
      </c>
      <c r="AT256" s="18" t="s">
        <v>187</v>
      </c>
      <c r="AU256" s="18" t="s">
        <v>125</v>
      </c>
      <c r="AY256" s="18" t="s">
        <v>186</v>
      </c>
      <c r="BE256" s="109">
        <f t="shared" si="79"/>
        <v>0</v>
      </c>
      <c r="BF256" s="109">
        <f t="shared" si="80"/>
        <v>0</v>
      </c>
      <c r="BG256" s="109">
        <f t="shared" si="81"/>
        <v>0</v>
      </c>
      <c r="BH256" s="109">
        <f t="shared" si="82"/>
        <v>0</v>
      </c>
      <c r="BI256" s="109">
        <f t="shared" si="83"/>
        <v>0</v>
      </c>
      <c r="BJ256" s="18" t="s">
        <v>83</v>
      </c>
      <c r="BK256" s="109">
        <f t="shared" si="84"/>
        <v>0</v>
      </c>
      <c r="BL256" s="18" t="s">
        <v>191</v>
      </c>
      <c r="BM256" s="18" t="s">
        <v>544</v>
      </c>
    </row>
    <row r="257" spans="2:65" s="1" customFormat="1" ht="63.75" customHeight="1">
      <c r="B257" s="34"/>
      <c r="C257" s="166" t="s">
        <v>545</v>
      </c>
      <c r="D257" s="166" t="s">
        <v>187</v>
      </c>
      <c r="E257" s="167" t="s">
        <v>546</v>
      </c>
      <c r="F257" s="244" t="s">
        <v>547</v>
      </c>
      <c r="G257" s="244"/>
      <c r="H257" s="244"/>
      <c r="I257" s="244"/>
      <c r="J257" s="168" t="s">
        <v>213</v>
      </c>
      <c r="K257" s="169">
        <v>4.7</v>
      </c>
      <c r="L257" s="245">
        <v>0</v>
      </c>
      <c r="M257" s="246"/>
      <c r="N257" s="247">
        <f t="shared" si="75"/>
        <v>0</v>
      </c>
      <c r="O257" s="247"/>
      <c r="P257" s="247"/>
      <c r="Q257" s="247"/>
      <c r="R257" s="36"/>
      <c r="T257" s="170" t="s">
        <v>22</v>
      </c>
      <c r="U257" s="43" t="s">
        <v>41</v>
      </c>
      <c r="V257" s="35"/>
      <c r="W257" s="171">
        <f t="shared" si="76"/>
        <v>0</v>
      </c>
      <c r="X257" s="171">
        <v>0</v>
      </c>
      <c r="Y257" s="171">
        <f t="shared" si="77"/>
        <v>0</v>
      </c>
      <c r="Z257" s="171">
        <v>0</v>
      </c>
      <c r="AA257" s="172">
        <f t="shared" si="78"/>
        <v>0</v>
      </c>
      <c r="AR257" s="18" t="s">
        <v>191</v>
      </c>
      <c r="AT257" s="18" t="s">
        <v>187</v>
      </c>
      <c r="AU257" s="18" t="s">
        <v>125</v>
      </c>
      <c r="AY257" s="18" t="s">
        <v>186</v>
      </c>
      <c r="BE257" s="109">
        <f t="shared" si="79"/>
        <v>0</v>
      </c>
      <c r="BF257" s="109">
        <f t="shared" si="80"/>
        <v>0</v>
      </c>
      <c r="BG257" s="109">
        <f t="shared" si="81"/>
        <v>0</v>
      </c>
      <c r="BH257" s="109">
        <f t="shared" si="82"/>
        <v>0</v>
      </c>
      <c r="BI257" s="109">
        <f t="shared" si="83"/>
        <v>0</v>
      </c>
      <c r="BJ257" s="18" t="s">
        <v>83</v>
      </c>
      <c r="BK257" s="109">
        <f t="shared" si="84"/>
        <v>0</v>
      </c>
      <c r="BL257" s="18" t="s">
        <v>191</v>
      </c>
      <c r="BM257" s="18" t="s">
        <v>548</v>
      </c>
    </row>
    <row r="258" spans="2:65" s="1" customFormat="1" ht="63.75" customHeight="1">
      <c r="B258" s="34"/>
      <c r="C258" s="166" t="s">
        <v>373</v>
      </c>
      <c r="D258" s="166" t="s">
        <v>187</v>
      </c>
      <c r="E258" s="167" t="s">
        <v>549</v>
      </c>
      <c r="F258" s="244" t="s">
        <v>550</v>
      </c>
      <c r="G258" s="244"/>
      <c r="H258" s="244"/>
      <c r="I258" s="244"/>
      <c r="J258" s="168" t="s">
        <v>190</v>
      </c>
      <c r="K258" s="169">
        <v>8.905</v>
      </c>
      <c r="L258" s="245">
        <v>0</v>
      </c>
      <c r="M258" s="246"/>
      <c r="N258" s="247">
        <f t="shared" si="75"/>
        <v>0</v>
      </c>
      <c r="O258" s="247"/>
      <c r="P258" s="247"/>
      <c r="Q258" s="247"/>
      <c r="R258" s="36"/>
      <c r="T258" s="170" t="s">
        <v>22</v>
      </c>
      <c r="U258" s="43" t="s">
        <v>41</v>
      </c>
      <c r="V258" s="35"/>
      <c r="W258" s="171">
        <f t="shared" si="76"/>
        <v>0</v>
      </c>
      <c r="X258" s="171">
        <v>0</v>
      </c>
      <c r="Y258" s="171">
        <f t="shared" si="77"/>
        <v>0</v>
      </c>
      <c r="Z258" s="171">
        <v>0</v>
      </c>
      <c r="AA258" s="172">
        <f t="shared" si="78"/>
        <v>0</v>
      </c>
      <c r="AR258" s="18" t="s">
        <v>191</v>
      </c>
      <c r="AT258" s="18" t="s">
        <v>187</v>
      </c>
      <c r="AU258" s="18" t="s">
        <v>125</v>
      </c>
      <c r="AY258" s="18" t="s">
        <v>186</v>
      </c>
      <c r="BE258" s="109">
        <f t="shared" si="79"/>
        <v>0</v>
      </c>
      <c r="BF258" s="109">
        <f t="shared" si="80"/>
        <v>0</v>
      </c>
      <c r="BG258" s="109">
        <f t="shared" si="81"/>
        <v>0</v>
      </c>
      <c r="BH258" s="109">
        <f t="shared" si="82"/>
        <v>0</v>
      </c>
      <c r="BI258" s="109">
        <f t="shared" si="83"/>
        <v>0</v>
      </c>
      <c r="BJ258" s="18" t="s">
        <v>83</v>
      </c>
      <c r="BK258" s="109">
        <f t="shared" si="84"/>
        <v>0</v>
      </c>
      <c r="BL258" s="18" t="s">
        <v>191</v>
      </c>
      <c r="BM258" s="18" t="s">
        <v>551</v>
      </c>
    </row>
    <row r="259" spans="2:65" s="1" customFormat="1" ht="51" customHeight="1">
      <c r="B259" s="34"/>
      <c r="C259" s="166" t="s">
        <v>552</v>
      </c>
      <c r="D259" s="166" t="s">
        <v>187</v>
      </c>
      <c r="E259" s="167" t="s">
        <v>553</v>
      </c>
      <c r="F259" s="244" t="s">
        <v>554</v>
      </c>
      <c r="G259" s="244"/>
      <c r="H259" s="244"/>
      <c r="I259" s="244"/>
      <c r="J259" s="168" t="s">
        <v>190</v>
      </c>
      <c r="K259" s="169">
        <v>312.303</v>
      </c>
      <c r="L259" s="245">
        <v>0</v>
      </c>
      <c r="M259" s="246"/>
      <c r="N259" s="247">
        <f t="shared" si="75"/>
        <v>0</v>
      </c>
      <c r="O259" s="247"/>
      <c r="P259" s="247"/>
      <c r="Q259" s="247"/>
      <c r="R259" s="36"/>
      <c r="T259" s="170" t="s">
        <v>22</v>
      </c>
      <c r="U259" s="43" t="s">
        <v>41</v>
      </c>
      <c r="V259" s="35"/>
      <c r="W259" s="171">
        <f t="shared" si="76"/>
        <v>0</v>
      </c>
      <c r="X259" s="171">
        <v>0</v>
      </c>
      <c r="Y259" s="171">
        <f t="shared" si="77"/>
        <v>0</v>
      </c>
      <c r="Z259" s="171">
        <v>0</v>
      </c>
      <c r="AA259" s="172">
        <f t="shared" si="78"/>
        <v>0</v>
      </c>
      <c r="AR259" s="18" t="s">
        <v>191</v>
      </c>
      <c r="AT259" s="18" t="s">
        <v>187</v>
      </c>
      <c r="AU259" s="18" t="s">
        <v>125</v>
      </c>
      <c r="AY259" s="18" t="s">
        <v>186</v>
      </c>
      <c r="BE259" s="109">
        <f t="shared" si="79"/>
        <v>0</v>
      </c>
      <c r="BF259" s="109">
        <f t="shared" si="80"/>
        <v>0</v>
      </c>
      <c r="BG259" s="109">
        <f t="shared" si="81"/>
        <v>0</v>
      </c>
      <c r="BH259" s="109">
        <f t="shared" si="82"/>
        <v>0</v>
      </c>
      <c r="BI259" s="109">
        <f t="shared" si="83"/>
        <v>0</v>
      </c>
      <c r="BJ259" s="18" t="s">
        <v>83</v>
      </c>
      <c r="BK259" s="109">
        <f t="shared" si="84"/>
        <v>0</v>
      </c>
      <c r="BL259" s="18" t="s">
        <v>191</v>
      </c>
      <c r="BM259" s="18" t="s">
        <v>555</v>
      </c>
    </row>
    <row r="260" spans="2:65" s="1" customFormat="1" ht="51" customHeight="1">
      <c r="B260" s="34"/>
      <c r="C260" s="166" t="s">
        <v>377</v>
      </c>
      <c r="D260" s="166" t="s">
        <v>187</v>
      </c>
      <c r="E260" s="167" t="s">
        <v>556</v>
      </c>
      <c r="F260" s="244" t="s">
        <v>557</v>
      </c>
      <c r="G260" s="244"/>
      <c r="H260" s="244"/>
      <c r="I260" s="244"/>
      <c r="J260" s="168" t="s">
        <v>190</v>
      </c>
      <c r="K260" s="169">
        <v>51.12</v>
      </c>
      <c r="L260" s="245">
        <v>0</v>
      </c>
      <c r="M260" s="246"/>
      <c r="N260" s="247">
        <f t="shared" si="75"/>
        <v>0</v>
      </c>
      <c r="O260" s="247"/>
      <c r="P260" s="247"/>
      <c r="Q260" s="247"/>
      <c r="R260" s="36"/>
      <c r="T260" s="170" t="s">
        <v>22</v>
      </c>
      <c r="U260" s="43" t="s">
        <v>41</v>
      </c>
      <c r="V260" s="35"/>
      <c r="W260" s="171">
        <f t="shared" si="76"/>
        <v>0</v>
      </c>
      <c r="X260" s="171">
        <v>0</v>
      </c>
      <c r="Y260" s="171">
        <f t="shared" si="77"/>
        <v>0</v>
      </c>
      <c r="Z260" s="171">
        <v>0</v>
      </c>
      <c r="AA260" s="172">
        <f t="shared" si="78"/>
        <v>0</v>
      </c>
      <c r="AR260" s="18" t="s">
        <v>191</v>
      </c>
      <c r="AT260" s="18" t="s">
        <v>187</v>
      </c>
      <c r="AU260" s="18" t="s">
        <v>125</v>
      </c>
      <c r="AY260" s="18" t="s">
        <v>186</v>
      </c>
      <c r="BE260" s="109">
        <f t="shared" si="79"/>
        <v>0</v>
      </c>
      <c r="BF260" s="109">
        <f t="shared" si="80"/>
        <v>0</v>
      </c>
      <c r="BG260" s="109">
        <f t="shared" si="81"/>
        <v>0</v>
      </c>
      <c r="BH260" s="109">
        <f t="shared" si="82"/>
        <v>0</v>
      </c>
      <c r="BI260" s="109">
        <f t="shared" si="83"/>
        <v>0</v>
      </c>
      <c r="BJ260" s="18" t="s">
        <v>83</v>
      </c>
      <c r="BK260" s="109">
        <f t="shared" si="84"/>
        <v>0</v>
      </c>
      <c r="BL260" s="18" t="s">
        <v>191</v>
      </c>
      <c r="BM260" s="18" t="s">
        <v>558</v>
      </c>
    </row>
    <row r="261" spans="2:65" s="1" customFormat="1" ht="63.75" customHeight="1">
      <c r="B261" s="34"/>
      <c r="C261" s="166" t="s">
        <v>559</v>
      </c>
      <c r="D261" s="166" t="s">
        <v>187</v>
      </c>
      <c r="E261" s="167" t="s">
        <v>560</v>
      </c>
      <c r="F261" s="244" t="s">
        <v>561</v>
      </c>
      <c r="G261" s="244"/>
      <c r="H261" s="244"/>
      <c r="I261" s="244"/>
      <c r="J261" s="168" t="s">
        <v>190</v>
      </c>
      <c r="K261" s="169">
        <v>29.23</v>
      </c>
      <c r="L261" s="245">
        <v>0</v>
      </c>
      <c r="M261" s="246"/>
      <c r="N261" s="247">
        <f t="shared" si="75"/>
        <v>0</v>
      </c>
      <c r="O261" s="247"/>
      <c r="P261" s="247"/>
      <c r="Q261" s="247"/>
      <c r="R261" s="36"/>
      <c r="T261" s="170" t="s">
        <v>22</v>
      </c>
      <c r="U261" s="43" t="s">
        <v>41</v>
      </c>
      <c r="V261" s="35"/>
      <c r="W261" s="171">
        <f t="shared" si="76"/>
        <v>0</v>
      </c>
      <c r="X261" s="171">
        <v>0</v>
      </c>
      <c r="Y261" s="171">
        <f t="shared" si="77"/>
        <v>0</v>
      </c>
      <c r="Z261" s="171">
        <v>0</v>
      </c>
      <c r="AA261" s="172">
        <f t="shared" si="78"/>
        <v>0</v>
      </c>
      <c r="AR261" s="18" t="s">
        <v>191</v>
      </c>
      <c r="AT261" s="18" t="s">
        <v>187</v>
      </c>
      <c r="AU261" s="18" t="s">
        <v>125</v>
      </c>
      <c r="AY261" s="18" t="s">
        <v>186</v>
      </c>
      <c r="BE261" s="109">
        <f t="shared" si="79"/>
        <v>0</v>
      </c>
      <c r="BF261" s="109">
        <f t="shared" si="80"/>
        <v>0</v>
      </c>
      <c r="BG261" s="109">
        <f t="shared" si="81"/>
        <v>0</v>
      </c>
      <c r="BH261" s="109">
        <f t="shared" si="82"/>
        <v>0</v>
      </c>
      <c r="BI261" s="109">
        <f t="shared" si="83"/>
        <v>0</v>
      </c>
      <c r="BJ261" s="18" t="s">
        <v>83</v>
      </c>
      <c r="BK261" s="109">
        <f t="shared" si="84"/>
        <v>0</v>
      </c>
      <c r="BL261" s="18" t="s">
        <v>191</v>
      </c>
      <c r="BM261" s="18" t="s">
        <v>562</v>
      </c>
    </row>
    <row r="262" spans="2:65" s="1" customFormat="1" ht="51" customHeight="1">
      <c r="B262" s="34"/>
      <c r="C262" s="166" t="s">
        <v>380</v>
      </c>
      <c r="D262" s="166" t="s">
        <v>187</v>
      </c>
      <c r="E262" s="167" t="s">
        <v>563</v>
      </c>
      <c r="F262" s="244" t="s">
        <v>564</v>
      </c>
      <c r="G262" s="244"/>
      <c r="H262" s="244"/>
      <c r="I262" s="244"/>
      <c r="J262" s="168" t="s">
        <v>190</v>
      </c>
      <c r="K262" s="169">
        <v>136.424</v>
      </c>
      <c r="L262" s="245">
        <v>0</v>
      </c>
      <c r="M262" s="246"/>
      <c r="N262" s="247">
        <f t="shared" si="75"/>
        <v>0</v>
      </c>
      <c r="O262" s="247"/>
      <c r="P262" s="247"/>
      <c r="Q262" s="247"/>
      <c r="R262" s="36"/>
      <c r="T262" s="170" t="s">
        <v>22</v>
      </c>
      <c r="U262" s="43" t="s">
        <v>41</v>
      </c>
      <c r="V262" s="35"/>
      <c r="W262" s="171">
        <f t="shared" si="76"/>
        <v>0</v>
      </c>
      <c r="X262" s="171">
        <v>0</v>
      </c>
      <c r="Y262" s="171">
        <f t="shared" si="77"/>
        <v>0</v>
      </c>
      <c r="Z262" s="171">
        <v>0</v>
      </c>
      <c r="AA262" s="172">
        <f t="shared" si="78"/>
        <v>0</v>
      </c>
      <c r="AR262" s="18" t="s">
        <v>191</v>
      </c>
      <c r="AT262" s="18" t="s">
        <v>187</v>
      </c>
      <c r="AU262" s="18" t="s">
        <v>125</v>
      </c>
      <c r="AY262" s="18" t="s">
        <v>186</v>
      </c>
      <c r="BE262" s="109">
        <f t="shared" si="79"/>
        <v>0</v>
      </c>
      <c r="BF262" s="109">
        <f t="shared" si="80"/>
        <v>0</v>
      </c>
      <c r="BG262" s="109">
        <f t="shared" si="81"/>
        <v>0</v>
      </c>
      <c r="BH262" s="109">
        <f t="shared" si="82"/>
        <v>0</v>
      </c>
      <c r="BI262" s="109">
        <f t="shared" si="83"/>
        <v>0</v>
      </c>
      <c r="BJ262" s="18" t="s">
        <v>83</v>
      </c>
      <c r="BK262" s="109">
        <f t="shared" si="84"/>
        <v>0</v>
      </c>
      <c r="BL262" s="18" t="s">
        <v>191</v>
      </c>
      <c r="BM262" s="18" t="s">
        <v>565</v>
      </c>
    </row>
    <row r="263" spans="2:65" s="1" customFormat="1" ht="51" customHeight="1">
      <c r="B263" s="34"/>
      <c r="C263" s="166" t="s">
        <v>566</v>
      </c>
      <c r="D263" s="166" t="s">
        <v>187</v>
      </c>
      <c r="E263" s="167" t="s">
        <v>567</v>
      </c>
      <c r="F263" s="244" t="s">
        <v>568</v>
      </c>
      <c r="G263" s="244"/>
      <c r="H263" s="244"/>
      <c r="I263" s="244"/>
      <c r="J263" s="168" t="s">
        <v>257</v>
      </c>
      <c r="K263" s="169">
        <v>59.2</v>
      </c>
      <c r="L263" s="245">
        <v>0</v>
      </c>
      <c r="M263" s="246"/>
      <c r="N263" s="247">
        <f t="shared" si="75"/>
        <v>0</v>
      </c>
      <c r="O263" s="247"/>
      <c r="P263" s="247"/>
      <c r="Q263" s="247"/>
      <c r="R263" s="36"/>
      <c r="T263" s="170" t="s">
        <v>22</v>
      </c>
      <c r="U263" s="43" t="s">
        <v>41</v>
      </c>
      <c r="V263" s="35"/>
      <c r="W263" s="171">
        <f t="shared" si="76"/>
        <v>0</v>
      </c>
      <c r="X263" s="171">
        <v>0</v>
      </c>
      <c r="Y263" s="171">
        <f t="shared" si="77"/>
        <v>0</v>
      </c>
      <c r="Z263" s="171">
        <v>0</v>
      </c>
      <c r="AA263" s="172">
        <f t="shared" si="78"/>
        <v>0</v>
      </c>
      <c r="AR263" s="18" t="s">
        <v>191</v>
      </c>
      <c r="AT263" s="18" t="s">
        <v>187</v>
      </c>
      <c r="AU263" s="18" t="s">
        <v>125</v>
      </c>
      <c r="AY263" s="18" t="s">
        <v>186</v>
      </c>
      <c r="BE263" s="109">
        <f t="shared" si="79"/>
        <v>0</v>
      </c>
      <c r="BF263" s="109">
        <f t="shared" si="80"/>
        <v>0</v>
      </c>
      <c r="BG263" s="109">
        <f t="shared" si="81"/>
        <v>0</v>
      </c>
      <c r="BH263" s="109">
        <f t="shared" si="82"/>
        <v>0</v>
      </c>
      <c r="BI263" s="109">
        <f t="shared" si="83"/>
        <v>0</v>
      </c>
      <c r="BJ263" s="18" t="s">
        <v>83</v>
      </c>
      <c r="BK263" s="109">
        <f t="shared" si="84"/>
        <v>0</v>
      </c>
      <c r="BL263" s="18" t="s">
        <v>191</v>
      </c>
      <c r="BM263" s="18" t="s">
        <v>569</v>
      </c>
    </row>
    <row r="264" spans="2:65" s="1" customFormat="1" ht="51" customHeight="1">
      <c r="B264" s="34"/>
      <c r="C264" s="166" t="s">
        <v>384</v>
      </c>
      <c r="D264" s="166" t="s">
        <v>187</v>
      </c>
      <c r="E264" s="167" t="s">
        <v>570</v>
      </c>
      <c r="F264" s="244" t="s">
        <v>571</v>
      </c>
      <c r="G264" s="244"/>
      <c r="H264" s="244"/>
      <c r="I264" s="244"/>
      <c r="J264" s="168" t="s">
        <v>257</v>
      </c>
      <c r="K264" s="169">
        <v>33.3</v>
      </c>
      <c r="L264" s="245">
        <v>0</v>
      </c>
      <c r="M264" s="246"/>
      <c r="N264" s="247">
        <f t="shared" si="75"/>
        <v>0</v>
      </c>
      <c r="O264" s="247"/>
      <c r="P264" s="247"/>
      <c r="Q264" s="247"/>
      <c r="R264" s="36"/>
      <c r="T264" s="170" t="s">
        <v>22</v>
      </c>
      <c r="U264" s="43" t="s">
        <v>41</v>
      </c>
      <c r="V264" s="35"/>
      <c r="W264" s="171">
        <f t="shared" si="76"/>
        <v>0</v>
      </c>
      <c r="X264" s="171">
        <v>0</v>
      </c>
      <c r="Y264" s="171">
        <f t="shared" si="77"/>
        <v>0</v>
      </c>
      <c r="Z264" s="171">
        <v>0</v>
      </c>
      <c r="AA264" s="172">
        <f t="shared" si="78"/>
        <v>0</v>
      </c>
      <c r="AR264" s="18" t="s">
        <v>191</v>
      </c>
      <c r="AT264" s="18" t="s">
        <v>187</v>
      </c>
      <c r="AU264" s="18" t="s">
        <v>125</v>
      </c>
      <c r="AY264" s="18" t="s">
        <v>186</v>
      </c>
      <c r="BE264" s="109">
        <f t="shared" si="79"/>
        <v>0</v>
      </c>
      <c r="BF264" s="109">
        <f t="shared" si="80"/>
        <v>0</v>
      </c>
      <c r="BG264" s="109">
        <f t="shared" si="81"/>
        <v>0</v>
      </c>
      <c r="BH264" s="109">
        <f t="shared" si="82"/>
        <v>0</v>
      </c>
      <c r="BI264" s="109">
        <f t="shared" si="83"/>
        <v>0</v>
      </c>
      <c r="BJ264" s="18" t="s">
        <v>83</v>
      </c>
      <c r="BK264" s="109">
        <f t="shared" si="84"/>
        <v>0</v>
      </c>
      <c r="BL264" s="18" t="s">
        <v>191</v>
      </c>
      <c r="BM264" s="18" t="s">
        <v>572</v>
      </c>
    </row>
    <row r="265" spans="2:65" s="1" customFormat="1" ht="51" customHeight="1">
      <c r="B265" s="34"/>
      <c r="C265" s="166" t="s">
        <v>573</v>
      </c>
      <c r="D265" s="166" t="s">
        <v>187</v>
      </c>
      <c r="E265" s="167" t="s">
        <v>574</v>
      </c>
      <c r="F265" s="244" t="s">
        <v>575</v>
      </c>
      <c r="G265" s="244"/>
      <c r="H265" s="244"/>
      <c r="I265" s="244"/>
      <c r="J265" s="168" t="s">
        <v>257</v>
      </c>
      <c r="K265" s="169">
        <v>14.8</v>
      </c>
      <c r="L265" s="245">
        <v>0</v>
      </c>
      <c r="M265" s="246"/>
      <c r="N265" s="247">
        <f t="shared" si="75"/>
        <v>0</v>
      </c>
      <c r="O265" s="247"/>
      <c r="P265" s="247"/>
      <c r="Q265" s="247"/>
      <c r="R265" s="36"/>
      <c r="T265" s="170" t="s">
        <v>22</v>
      </c>
      <c r="U265" s="43" t="s">
        <v>41</v>
      </c>
      <c r="V265" s="35"/>
      <c r="W265" s="171">
        <f t="shared" si="76"/>
        <v>0</v>
      </c>
      <c r="X265" s="171">
        <v>0</v>
      </c>
      <c r="Y265" s="171">
        <f t="shared" si="77"/>
        <v>0</v>
      </c>
      <c r="Z265" s="171">
        <v>0</v>
      </c>
      <c r="AA265" s="172">
        <f t="shared" si="78"/>
        <v>0</v>
      </c>
      <c r="AR265" s="18" t="s">
        <v>191</v>
      </c>
      <c r="AT265" s="18" t="s">
        <v>187</v>
      </c>
      <c r="AU265" s="18" t="s">
        <v>125</v>
      </c>
      <c r="AY265" s="18" t="s">
        <v>186</v>
      </c>
      <c r="BE265" s="109">
        <f t="shared" si="79"/>
        <v>0</v>
      </c>
      <c r="BF265" s="109">
        <f t="shared" si="80"/>
        <v>0</v>
      </c>
      <c r="BG265" s="109">
        <f t="shared" si="81"/>
        <v>0</v>
      </c>
      <c r="BH265" s="109">
        <f t="shared" si="82"/>
        <v>0</v>
      </c>
      <c r="BI265" s="109">
        <f t="shared" si="83"/>
        <v>0</v>
      </c>
      <c r="BJ265" s="18" t="s">
        <v>83</v>
      </c>
      <c r="BK265" s="109">
        <f t="shared" si="84"/>
        <v>0</v>
      </c>
      <c r="BL265" s="18" t="s">
        <v>191</v>
      </c>
      <c r="BM265" s="18" t="s">
        <v>576</v>
      </c>
    </row>
    <row r="266" spans="2:65" s="1" customFormat="1" ht="25.5" customHeight="1">
      <c r="B266" s="34"/>
      <c r="C266" s="166" t="s">
        <v>387</v>
      </c>
      <c r="D266" s="166" t="s">
        <v>187</v>
      </c>
      <c r="E266" s="167" t="s">
        <v>577</v>
      </c>
      <c r="F266" s="244" t="s">
        <v>578</v>
      </c>
      <c r="G266" s="244"/>
      <c r="H266" s="244"/>
      <c r="I266" s="244"/>
      <c r="J266" s="168" t="s">
        <v>213</v>
      </c>
      <c r="K266" s="169">
        <v>6.095</v>
      </c>
      <c r="L266" s="245">
        <v>0</v>
      </c>
      <c r="M266" s="246"/>
      <c r="N266" s="247">
        <f t="shared" si="75"/>
        <v>0</v>
      </c>
      <c r="O266" s="247"/>
      <c r="P266" s="247"/>
      <c r="Q266" s="247"/>
      <c r="R266" s="36"/>
      <c r="T266" s="170" t="s">
        <v>22</v>
      </c>
      <c r="U266" s="43" t="s">
        <v>41</v>
      </c>
      <c r="V266" s="35"/>
      <c r="W266" s="171">
        <f t="shared" si="76"/>
        <v>0</v>
      </c>
      <c r="X266" s="171">
        <v>0</v>
      </c>
      <c r="Y266" s="171">
        <f t="shared" si="77"/>
        <v>0</v>
      </c>
      <c r="Z266" s="171">
        <v>0</v>
      </c>
      <c r="AA266" s="172">
        <f t="shared" si="78"/>
        <v>0</v>
      </c>
      <c r="AR266" s="18" t="s">
        <v>191</v>
      </c>
      <c r="AT266" s="18" t="s">
        <v>187</v>
      </c>
      <c r="AU266" s="18" t="s">
        <v>125</v>
      </c>
      <c r="AY266" s="18" t="s">
        <v>186</v>
      </c>
      <c r="BE266" s="109">
        <f t="shared" si="79"/>
        <v>0</v>
      </c>
      <c r="BF266" s="109">
        <f t="shared" si="80"/>
        <v>0</v>
      </c>
      <c r="BG266" s="109">
        <f t="shared" si="81"/>
        <v>0</v>
      </c>
      <c r="BH266" s="109">
        <f t="shared" si="82"/>
        <v>0</v>
      </c>
      <c r="BI266" s="109">
        <f t="shared" si="83"/>
        <v>0</v>
      </c>
      <c r="BJ266" s="18" t="s">
        <v>83</v>
      </c>
      <c r="BK266" s="109">
        <f t="shared" si="84"/>
        <v>0</v>
      </c>
      <c r="BL266" s="18" t="s">
        <v>191</v>
      </c>
      <c r="BM266" s="18" t="s">
        <v>579</v>
      </c>
    </row>
    <row r="267" spans="2:65" s="1" customFormat="1" ht="38.25" customHeight="1">
      <c r="B267" s="34"/>
      <c r="C267" s="166" t="s">
        <v>580</v>
      </c>
      <c r="D267" s="166" t="s">
        <v>187</v>
      </c>
      <c r="E267" s="167" t="s">
        <v>581</v>
      </c>
      <c r="F267" s="244" t="s">
        <v>582</v>
      </c>
      <c r="G267" s="244"/>
      <c r="H267" s="244"/>
      <c r="I267" s="244"/>
      <c r="J267" s="168" t="s">
        <v>190</v>
      </c>
      <c r="K267" s="169">
        <v>154.9</v>
      </c>
      <c r="L267" s="245">
        <v>0</v>
      </c>
      <c r="M267" s="246"/>
      <c r="N267" s="247">
        <f t="shared" si="75"/>
        <v>0</v>
      </c>
      <c r="O267" s="247"/>
      <c r="P267" s="247"/>
      <c r="Q267" s="247"/>
      <c r="R267" s="36"/>
      <c r="T267" s="170" t="s">
        <v>22</v>
      </c>
      <c r="U267" s="43" t="s">
        <v>41</v>
      </c>
      <c r="V267" s="35"/>
      <c r="W267" s="171">
        <f t="shared" si="76"/>
        <v>0</v>
      </c>
      <c r="X267" s="171">
        <v>0</v>
      </c>
      <c r="Y267" s="171">
        <f t="shared" si="77"/>
        <v>0</v>
      </c>
      <c r="Z267" s="171">
        <v>0</v>
      </c>
      <c r="AA267" s="172">
        <f t="shared" si="78"/>
        <v>0</v>
      </c>
      <c r="AR267" s="18" t="s">
        <v>191</v>
      </c>
      <c r="AT267" s="18" t="s">
        <v>187</v>
      </c>
      <c r="AU267" s="18" t="s">
        <v>125</v>
      </c>
      <c r="AY267" s="18" t="s">
        <v>186</v>
      </c>
      <c r="BE267" s="109">
        <f t="shared" si="79"/>
        <v>0</v>
      </c>
      <c r="BF267" s="109">
        <f t="shared" si="80"/>
        <v>0</v>
      </c>
      <c r="BG267" s="109">
        <f t="shared" si="81"/>
        <v>0</v>
      </c>
      <c r="BH267" s="109">
        <f t="shared" si="82"/>
        <v>0</v>
      </c>
      <c r="BI267" s="109">
        <f t="shared" si="83"/>
        <v>0</v>
      </c>
      <c r="BJ267" s="18" t="s">
        <v>83</v>
      </c>
      <c r="BK267" s="109">
        <f t="shared" si="84"/>
        <v>0</v>
      </c>
      <c r="BL267" s="18" t="s">
        <v>191</v>
      </c>
      <c r="BM267" s="18" t="s">
        <v>583</v>
      </c>
    </row>
    <row r="268" spans="2:65" s="1" customFormat="1" ht="51" customHeight="1">
      <c r="B268" s="34"/>
      <c r="C268" s="166" t="s">
        <v>389</v>
      </c>
      <c r="D268" s="166" t="s">
        <v>187</v>
      </c>
      <c r="E268" s="167" t="s">
        <v>584</v>
      </c>
      <c r="F268" s="244" t="s">
        <v>585</v>
      </c>
      <c r="G268" s="244"/>
      <c r="H268" s="244"/>
      <c r="I268" s="244"/>
      <c r="J268" s="168" t="s">
        <v>190</v>
      </c>
      <c r="K268" s="169">
        <v>1027.749</v>
      </c>
      <c r="L268" s="245">
        <v>0</v>
      </c>
      <c r="M268" s="246"/>
      <c r="N268" s="247">
        <f t="shared" si="75"/>
        <v>0</v>
      </c>
      <c r="O268" s="247"/>
      <c r="P268" s="247"/>
      <c r="Q268" s="247"/>
      <c r="R268" s="36"/>
      <c r="T268" s="170" t="s">
        <v>22</v>
      </c>
      <c r="U268" s="43" t="s">
        <v>41</v>
      </c>
      <c r="V268" s="35"/>
      <c r="W268" s="171">
        <f t="shared" si="76"/>
        <v>0</v>
      </c>
      <c r="X268" s="171">
        <v>0</v>
      </c>
      <c r="Y268" s="171">
        <f t="shared" si="77"/>
        <v>0</v>
      </c>
      <c r="Z268" s="171">
        <v>0</v>
      </c>
      <c r="AA268" s="172">
        <f t="shared" si="78"/>
        <v>0</v>
      </c>
      <c r="AR268" s="18" t="s">
        <v>191</v>
      </c>
      <c r="AT268" s="18" t="s">
        <v>187</v>
      </c>
      <c r="AU268" s="18" t="s">
        <v>125</v>
      </c>
      <c r="AY268" s="18" t="s">
        <v>186</v>
      </c>
      <c r="BE268" s="109">
        <f t="shared" si="79"/>
        <v>0</v>
      </c>
      <c r="BF268" s="109">
        <f t="shared" si="80"/>
        <v>0</v>
      </c>
      <c r="BG268" s="109">
        <f t="shared" si="81"/>
        <v>0</v>
      </c>
      <c r="BH268" s="109">
        <f t="shared" si="82"/>
        <v>0</v>
      </c>
      <c r="BI268" s="109">
        <f t="shared" si="83"/>
        <v>0</v>
      </c>
      <c r="BJ268" s="18" t="s">
        <v>83</v>
      </c>
      <c r="BK268" s="109">
        <f t="shared" si="84"/>
        <v>0</v>
      </c>
      <c r="BL268" s="18" t="s">
        <v>191</v>
      </c>
      <c r="BM268" s="18" t="s">
        <v>586</v>
      </c>
    </row>
    <row r="269" spans="2:65" s="1" customFormat="1" ht="51" customHeight="1">
      <c r="B269" s="34"/>
      <c r="C269" s="166" t="s">
        <v>587</v>
      </c>
      <c r="D269" s="166" t="s">
        <v>187</v>
      </c>
      <c r="E269" s="167" t="s">
        <v>416</v>
      </c>
      <c r="F269" s="244" t="s">
        <v>417</v>
      </c>
      <c r="G269" s="244"/>
      <c r="H269" s="244"/>
      <c r="I269" s="244"/>
      <c r="J269" s="168" t="s">
        <v>197</v>
      </c>
      <c r="K269" s="169">
        <v>201.707</v>
      </c>
      <c r="L269" s="245">
        <v>0</v>
      </c>
      <c r="M269" s="246"/>
      <c r="N269" s="247">
        <f t="shared" si="75"/>
        <v>0</v>
      </c>
      <c r="O269" s="247"/>
      <c r="P269" s="247"/>
      <c r="Q269" s="247"/>
      <c r="R269" s="36"/>
      <c r="T269" s="170" t="s">
        <v>22</v>
      </c>
      <c r="U269" s="43" t="s">
        <v>41</v>
      </c>
      <c r="V269" s="35"/>
      <c r="W269" s="171">
        <f t="shared" si="76"/>
        <v>0</v>
      </c>
      <c r="X269" s="171">
        <v>0</v>
      </c>
      <c r="Y269" s="171">
        <f t="shared" si="77"/>
        <v>0</v>
      </c>
      <c r="Z269" s="171">
        <v>0</v>
      </c>
      <c r="AA269" s="172">
        <f t="shared" si="78"/>
        <v>0</v>
      </c>
      <c r="AR269" s="18" t="s">
        <v>191</v>
      </c>
      <c r="AT269" s="18" t="s">
        <v>187</v>
      </c>
      <c r="AU269" s="18" t="s">
        <v>125</v>
      </c>
      <c r="AY269" s="18" t="s">
        <v>186</v>
      </c>
      <c r="BE269" s="109">
        <f t="shared" si="79"/>
        <v>0</v>
      </c>
      <c r="BF269" s="109">
        <f t="shared" si="80"/>
        <v>0</v>
      </c>
      <c r="BG269" s="109">
        <f t="shared" si="81"/>
        <v>0</v>
      </c>
      <c r="BH269" s="109">
        <f t="shared" si="82"/>
        <v>0</v>
      </c>
      <c r="BI269" s="109">
        <f t="shared" si="83"/>
        <v>0</v>
      </c>
      <c r="BJ269" s="18" t="s">
        <v>83</v>
      </c>
      <c r="BK269" s="109">
        <f t="shared" si="84"/>
        <v>0</v>
      </c>
      <c r="BL269" s="18" t="s">
        <v>191</v>
      </c>
      <c r="BM269" s="18" t="s">
        <v>588</v>
      </c>
    </row>
    <row r="270" spans="2:65" s="1" customFormat="1" ht="76.5" customHeight="1">
      <c r="B270" s="34"/>
      <c r="C270" s="166" t="s">
        <v>392</v>
      </c>
      <c r="D270" s="166" t="s">
        <v>187</v>
      </c>
      <c r="E270" s="167" t="s">
        <v>420</v>
      </c>
      <c r="F270" s="244" t="s">
        <v>421</v>
      </c>
      <c r="G270" s="244"/>
      <c r="H270" s="244"/>
      <c r="I270" s="244"/>
      <c r="J270" s="168" t="s">
        <v>197</v>
      </c>
      <c r="K270" s="169">
        <v>201.707</v>
      </c>
      <c r="L270" s="245">
        <v>0</v>
      </c>
      <c r="M270" s="246"/>
      <c r="N270" s="247">
        <f t="shared" si="75"/>
        <v>0</v>
      </c>
      <c r="O270" s="247"/>
      <c r="P270" s="247"/>
      <c r="Q270" s="247"/>
      <c r="R270" s="36"/>
      <c r="T270" s="170" t="s">
        <v>22</v>
      </c>
      <c r="U270" s="43" t="s">
        <v>41</v>
      </c>
      <c r="V270" s="35"/>
      <c r="W270" s="171">
        <f t="shared" si="76"/>
        <v>0</v>
      </c>
      <c r="X270" s="171">
        <v>0</v>
      </c>
      <c r="Y270" s="171">
        <f t="shared" si="77"/>
        <v>0</v>
      </c>
      <c r="Z270" s="171">
        <v>0</v>
      </c>
      <c r="AA270" s="172">
        <f t="shared" si="78"/>
        <v>0</v>
      </c>
      <c r="AR270" s="18" t="s">
        <v>191</v>
      </c>
      <c r="AT270" s="18" t="s">
        <v>187</v>
      </c>
      <c r="AU270" s="18" t="s">
        <v>125</v>
      </c>
      <c r="AY270" s="18" t="s">
        <v>186</v>
      </c>
      <c r="BE270" s="109">
        <f t="shared" si="79"/>
        <v>0</v>
      </c>
      <c r="BF270" s="109">
        <f t="shared" si="80"/>
        <v>0</v>
      </c>
      <c r="BG270" s="109">
        <f t="shared" si="81"/>
        <v>0</v>
      </c>
      <c r="BH270" s="109">
        <f t="shared" si="82"/>
        <v>0</v>
      </c>
      <c r="BI270" s="109">
        <f t="shared" si="83"/>
        <v>0</v>
      </c>
      <c r="BJ270" s="18" t="s">
        <v>83</v>
      </c>
      <c r="BK270" s="109">
        <f t="shared" si="84"/>
        <v>0</v>
      </c>
      <c r="BL270" s="18" t="s">
        <v>191</v>
      </c>
      <c r="BM270" s="18" t="s">
        <v>589</v>
      </c>
    </row>
    <row r="271" spans="2:65" s="1" customFormat="1" ht="38.25" customHeight="1">
      <c r="B271" s="34"/>
      <c r="C271" s="166" t="s">
        <v>590</v>
      </c>
      <c r="D271" s="166" t="s">
        <v>187</v>
      </c>
      <c r="E271" s="167" t="s">
        <v>423</v>
      </c>
      <c r="F271" s="244" t="s">
        <v>424</v>
      </c>
      <c r="G271" s="244"/>
      <c r="H271" s="244"/>
      <c r="I271" s="244"/>
      <c r="J271" s="168" t="s">
        <v>197</v>
      </c>
      <c r="K271" s="169">
        <v>201.707</v>
      </c>
      <c r="L271" s="245">
        <v>0</v>
      </c>
      <c r="M271" s="246"/>
      <c r="N271" s="247">
        <f t="shared" si="75"/>
        <v>0</v>
      </c>
      <c r="O271" s="247"/>
      <c r="P271" s="247"/>
      <c r="Q271" s="247"/>
      <c r="R271" s="36"/>
      <c r="T271" s="170" t="s">
        <v>22</v>
      </c>
      <c r="U271" s="43" t="s">
        <v>41</v>
      </c>
      <c r="V271" s="35"/>
      <c r="W271" s="171">
        <f t="shared" si="76"/>
        <v>0</v>
      </c>
      <c r="X271" s="171">
        <v>0</v>
      </c>
      <c r="Y271" s="171">
        <f t="shared" si="77"/>
        <v>0</v>
      </c>
      <c r="Z271" s="171">
        <v>0</v>
      </c>
      <c r="AA271" s="172">
        <f t="shared" si="78"/>
        <v>0</v>
      </c>
      <c r="AR271" s="18" t="s">
        <v>191</v>
      </c>
      <c r="AT271" s="18" t="s">
        <v>187</v>
      </c>
      <c r="AU271" s="18" t="s">
        <v>125</v>
      </c>
      <c r="AY271" s="18" t="s">
        <v>186</v>
      </c>
      <c r="BE271" s="109">
        <f t="shared" si="79"/>
        <v>0</v>
      </c>
      <c r="BF271" s="109">
        <f t="shared" si="80"/>
        <v>0</v>
      </c>
      <c r="BG271" s="109">
        <f t="shared" si="81"/>
        <v>0</v>
      </c>
      <c r="BH271" s="109">
        <f t="shared" si="82"/>
        <v>0</v>
      </c>
      <c r="BI271" s="109">
        <f t="shared" si="83"/>
        <v>0</v>
      </c>
      <c r="BJ271" s="18" t="s">
        <v>83</v>
      </c>
      <c r="BK271" s="109">
        <f t="shared" si="84"/>
        <v>0</v>
      </c>
      <c r="BL271" s="18" t="s">
        <v>191</v>
      </c>
      <c r="BM271" s="18" t="s">
        <v>591</v>
      </c>
    </row>
    <row r="272" spans="2:65" s="1" customFormat="1" ht="51" customHeight="1">
      <c r="B272" s="34"/>
      <c r="C272" s="166" t="s">
        <v>396</v>
      </c>
      <c r="D272" s="166" t="s">
        <v>187</v>
      </c>
      <c r="E272" s="167" t="s">
        <v>427</v>
      </c>
      <c r="F272" s="244" t="s">
        <v>428</v>
      </c>
      <c r="G272" s="244"/>
      <c r="H272" s="244"/>
      <c r="I272" s="244"/>
      <c r="J272" s="168" t="s">
        <v>197</v>
      </c>
      <c r="K272" s="169">
        <v>2017.07</v>
      </c>
      <c r="L272" s="245">
        <v>0</v>
      </c>
      <c r="M272" s="246"/>
      <c r="N272" s="247">
        <f t="shared" si="75"/>
        <v>0</v>
      </c>
      <c r="O272" s="247"/>
      <c r="P272" s="247"/>
      <c r="Q272" s="247"/>
      <c r="R272" s="36"/>
      <c r="T272" s="170" t="s">
        <v>22</v>
      </c>
      <c r="U272" s="43" t="s">
        <v>41</v>
      </c>
      <c r="V272" s="35"/>
      <c r="W272" s="171">
        <f t="shared" si="76"/>
        <v>0</v>
      </c>
      <c r="X272" s="171">
        <v>0</v>
      </c>
      <c r="Y272" s="171">
        <f t="shared" si="77"/>
        <v>0</v>
      </c>
      <c r="Z272" s="171">
        <v>0</v>
      </c>
      <c r="AA272" s="172">
        <f t="shared" si="78"/>
        <v>0</v>
      </c>
      <c r="AR272" s="18" t="s">
        <v>191</v>
      </c>
      <c r="AT272" s="18" t="s">
        <v>187</v>
      </c>
      <c r="AU272" s="18" t="s">
        <v>125</v>
      </c>
      <c r="AY272" s="18" t="s">
        <v>186</v>
      </c>
      <c r="BE272" s="109">
        <f t="shared" si="79"/>
        <v>0</v>
      </c>
      <c r="BF272" s="109">
        <f t="shared" si="80"/>
        <v>0</v>
      </c>
      <c r="BG272" s="109">
        <f t="shared" si="81"/>
        <v>0</v>
      </c>
      <c r="BH272" s="109">
        <f t="shared" si="82"/>
        <v>0</v>
      </c>
      <c r="BI272" s="109">
        <f t="shared" si="83"/>
        <v>0</v>
      </c>
      <c r="BJ272" s="18" t="s">
        <v>83</v>
      </c>
      <c r="BK272" s="109">
        <f t="shared" si="84"/>
        <v>0</v>
      </c>
      <c r="BL272" s="18" t="s">
        <v>191</v>
      </c>
      <c r="BM272" s="18" t="s">
        <v>592</v>
      </c>
    </row>
    <row r="273" spans="2:65" s="1" customFormat="1" ht="51" customHeight="1">
      <c r="B273" s="34"/>
      <c r="C273" s="166" t="s">
        <v>593</v>
      </c>
      <c r="D273" s="166" t="s">
        <v>187</v>
      </c>
      <c r="E273" s="167" t="s">
        <v>594</v>
      </c>
      <c r="F273" s="244" t="s">
        <v>595</v>
      </c>
      <c r="G273" s="244"/>
      <c r="H273" s="244"/>
      <c r="I273" s="244"/>
      <c r="J273" s="168" t="s">
        <v>197</v>
      </c>
      <c r="K273" s="169">
        <v>201.707</v>
      </c>
      <c r="L273" s="245">
        <v>0</v>
      </c>
      <c r="M273" s="246"/>
      <c r="N273" s="247">
        <f t="shared" si="75"/>
        <v>0</v>
      </c>
      <c r="O273" s="247"/>
      <c r="P273" s="247"/>
      <c r="Q273" s="247"/>
      <c r="R273" s="36"/>
      <c r="T273" s="170" t="s">
        <v>22</v>
      </c>
      <c r="U273" s="43" t="s">
        <v>41</v>
      </c>
      <c r="V273" s="35"/>
      <c r="W273" s="171">
        <f t="shared" si="76"/>
        <v>0</v>
      </c>
      <c r="X273" s="171">
        <v>0</v>
      </c>
      <c r="Y273" s="171">
        <f t="shared" si="77"/>
        <v>0</v>
      </c>
      <c r="Z273" s="171">
        <v>0</v>
      </c>
      <c r="AA273" s="172">
        <f t="shared" si="78"/>
        <v>0</v>
      </c>
      <c r="AR273" s="18" t="s">
        <v>191</v>
      </c>
      <c r="AT273" s="18" t="s">
        <v>187</v>
      </c>
      <c r="AU273" s="18" t="s">
        <v>125</v>
      </c>
      <c r="AY273" s="18" t="s">
        <v>186</v>
      </c>
      <c r="BE273" s="109">
        <f t="shared" si="79"/>
        <v>0</v>
      </c>
      <c r="BF273" s="109">
        <f t="shared" si="80"/>
        <v>0</v>
      </c>
      <c r="BG273" s="109">
        <f t="shared" si="81"/>
        <v>0</v>
      </c>
      <c r="BH273" s="109">
        <f t="shared" si="82"/>
        <v>0</v>
      </c>
      <c r="BI273" s="109">
        <f t="shared" si="83"/>
        <v>0</v>
      </c>
      <c r="BJ273" s="18" t="s">
        <v>83</v>
      </c>
      <c r="BK273" s="109">
        <f t="shared" si="84"/>
        <v>0</v>
      </c>
      <c r="BL273" s="18" t="s">
        <v>191</v>
      </c>
      <c r="BM273" s="18" t="s">
        <v>596</v>
      </c>
    </row>
    <row r="274" spans="2:63" s="9" customFormat="1" ht="29.85" customHeight="1">
      <c r="B274" s="155"/>
      <c r="C274" s="156"/>
      <c r="D274" s="165" t="s">
        <v>146</v>
      </c>
      <c r="E274" s="165"/>
      <c r="F274" s="165"/>
      <c r="G274" s="165"/>
      <c r="H274" s="165"/>
      <c r="I274" s="165"/>
      <c r="J274" s="165"/>
      <c r="K274" s="165"/>
      <c r="L274" s="165"/>
      <c r="M274" s="165"/>
      <c r="N274" s="257">
        <f>BK274</f>
        <v>0</v>
      </c>
      <c r="O274" s="258"/>
      <c r="P274" s="258"/>
      <c r="Q274" s="258"/>
      <c r="R274" s="158"/>
      <c r="T274" s="159"/>
      <c r="U274" s="156"/>
      <c r="V274" s="156"/>
      <c r="W274" s="160">
        <f>W275</f>
        <v>0</v>
      </c>
      <c r="X274" s="156"/>
      <c r="Y274" s="160">
        <f>Y275</f>
        <v>0</v>
      </c>
      <c r="Z274" s="156"/>
      <c r="AA274" s="161">
        <f>AA275</f>
        <v>0</v>
      </c>
      <c r="AR274" s="162" t="s">
        <v>83</v>
      </c>
      <c r="AT274" s="163" t="s">
        <v>75</v>
      </c>
      <c r="AU274" s="163" t="s">
        <v>83</v>
      </c>
      <c r="AY274" s="162" t="s">
        <v>186</v>
      </c>
      <c r="BK274" s="164">
        <f>BK275</f>
        <v>0</v>
      </c>
    </row>
    <row r="275" spans="2:65" s="1" customFormat="1" ht="38.25" customHeight="1">
      <c r="B275" s="34"/>
      <c r="C275" s="166" t="s">
        <v>397</v>
      </c>
      <c r="D275" s="166" t="s">
        <v>187</v>
      </c>
      <c r="E275" s="167" t="s">
        <v>597</v>
      </c>
      <c r="F275" s="244" t="s">
        <v>598</v>
      </c>
      <c r="G275" s="244"/>
      <c r="H275" s="244"/>
      <c r="I275" s="244"/>
      <c r="J275" s="168" t="s">
        <v>257</v>
      </c>
      <c r="K275" s="169">
        <v>42</v>
      </c>
      <c r="L275" s="245">
        <v>0</v>
      </c>
      <c r="M275" s="246"/>
      <c r="N275" s="247">
        <f>ROUND(L275*K275,2)</f>
        <v>0</v>
      </c>
      <c r="O275" s="247"/>
      <c r="P275" s="247"/>
      <c r="Q275" s="247"/>
      <c r="R275" s="36"/>
      <c r="T275" s="170" t="s">
        <v>22</v>
      </c>
      <c r="U275" s="43" t="s">
        <v>41</v>
      </c>
      <c r="V275" s="35"/>
      <c r="W275" s="171">
        <f>V275*K275</f>
        <v>0</v>
      </c>
      <c r="X275" s="171">
        <v>0</v>
      </c>
      <c r="Y275" s="171">
        <f>X275*K275</f>
        <v>0</v>
      </c>
      <c r="Z275" s="171">
        <v>0</v>
      </c>
      <c r="AA275" s="172">
        <f>Z275*K275</f>
        <v>0</v>
      </c>
      <c r="AR275" s="18" t="s">
        <v>191</v>
      </c>
      <c r="AT275" s="18" t="s">
        <v>187</v>
      </c>
      <c r="AU275" s="18" t="s">
        <v>125</v>
      </c>
      <c r="AY275" s="18" t="s">
        <v>186</v>
      </c>
      <c r="BE275" s="109">
        <f>IF(U275="základní",N275,0)</f>
        <v>0</v>
      </c>
      <c r="BF275" s="109">
        <f>IF(U275="snížená",N275,0)</f>
        <v>0</v>
      </c>
      <c r="BG275" s="109">
        <f>IF(U275="zákl. přenesená",N275,0)</f>
        <v>0</v>
      </c>
      <c r="BH275" s="109">
        <f>IF(U275="sníž. přenesená",N275,0)</f>
        <v>0</v>
      </c>
      <c r="BI275" s="109">
        <f>IF(U275="nulová",N275,0)</f>
        <v>0</v>
      </c>
      <c r="BJ275" s="18" t="s">
        <v>83</v>
      </c>
      <c r="BK275" s="109">
        <f>ROUND(L275*K275,2)</f>
        <v>0</v>
      </c>
      <c r="BL275" s="18" t="s">
        <v>191</v>
      </c>
      <c r="BM275" s="18" t="s">
        <v>599</v>
      </c>
    </row>
    <row r="276" spans="2:63" s="9" customFormat="1" ht="29.85" customHeight="1">
      <c r="B276" s="155"/>
      <c r="C276" s="156"/>
      <c r="D276" s="165" t="s">
        <v>147</v>
      </c>
      <c r="E276" s="165"/>
      <c r="F276" s="165"/>
      <c r="G276" s="165"/>
      <c r="H276" s="165"/>
      <c r="I276" s="165"/>
      <c r="J276" s="165"/>
      <c r="K276" s="165"/>
      <c r="L276" s="165"/>
      <c r="M276" s="165"/>
      <c r="N276" s="257">
        <f>BK276</f>
        <v>0</v>
      </c>
      <c r="O276" s="258"/>
      <c r="P276" s="258"/>
      <c r="Q276" s="258"/>
      <c r="R276" s="158"/>
      <c r="T276" s="159"/>
      <c r="U276" s="156"/>
      <c r="V276" s="156"/>
      <c r="W276" s="160">
        <f>W277</f>
        <v>0</v>
      </c>
      <c r="X276" s="156"/>
      <c r="Y276" s="160">
        <f>Y277</f>
        <v>0</v>
      </c>
      <c r="Z276" s="156"/>
      <c r="AA276" s="161">
        <f>AA277</f>
        <v>0</v>
      </c>
      <c r="AR276" s="162" t="s">
        <v>83</v>
      </c>
      <c r="AT276" s="163" t="s">
        <v>75</v>
      </c>
      <c r="AU276" s="163" t="s">
        <v>83</v>
      </c>
      <c r="AY276" s="162" t="s">
        <v>186</v>
      </c>
      <c r="BK276" s="164">
        <f>BK277</f>
        <v>0</v>
      </c>
    </row>
    <row r="277" spans="2:65" s="1" customFormat="1" ht="76.5" customHeight="1">
      <c r="B277" s="34"/>
      <c r="C277" s="166" t="s">
        <v>600</v>
      </c>
      <c r="D277" s="166" t="s">
        <v>187</v>
      </c>
      <c r="E277" s="167" t="s">
        <v>601</v>
      </c>
      <c r="F277" s="244" t="s">
        <v>602</v>
      </c>
      <c r="G277" s="244"/>
      <c r="H277" s="244"/>
      <c r="I277" s="244"/>
      <c r="J277" s="168" t="s">
        <v>197</v>
      </c>
      <c r="K277" s="169">
        <v>245.502</v>
      </c>
      <c r="L277" s="245">
        <v>0</v>
      </c>
      <c r="M277" s="246"/>
      <c r="N277" s="247">
        <f>ROUND(L277*K277,2)</f>
        <v>0</v>
      </c>
      <c r="O277" s="247"/>
      <c r="P277" s="247"/>
      <c r="Q277" s="247"/>
      <c r="R277" s="36"/>
      <c r="T277" s="170" t="s">
        <v>22</v>
      </c>
      <c r="U277" s="43" t="s">
        <v>41</v>
      </c>
      <c r="V277" s="35"/>
      <c r="W277" s="171">
        <f>V277*K277</f>
        <v>0</v>
      </c>
      <c r="X277" s="171">
        <v>0</v>
      </c>
      <c r="Y277" s="171">
        <f>X277*K277</f>
        <v>0</v>
      </c>
      <c r="Z277" s="171">
        <v>0</v>
      </c>
      <c r="AA277" s="172">
        <f>Z277*K277</f>
        <v>0</v>
      </c>
      <c r="AR277" s="18" t="s">
        <v>191</v>
      </c>
      <c r="AT277" s="18" t="s">
        <v>187</v>
      </c>
      <c r="AU277" s="18" t="s">
        <v>125</v>
      </c>
      <c r="AY277" s="18" t="s">
        <v>186</v>
      </c>
      <c r="BE277" s="109">
        <f>IF(U277="základní",N277,0)</f>
        <v>0</v>
      </c>
      <c r="BF277" s="109">
        <f>IF(U277="snížená",N277,0)</f>
        <v>0</v>
      </c>
      <c r="BG277" s="109">
        <f>IF(U277="zákl. přenesená",N277,0)</f>
        <v>0</v>
      </c>
      <c r="BH277" s="109">
        <f>IF(U277="sníž. přenesená",N277,0)</f>
        <v>0</v>
      </c>
      <c r="BI277" s="109">
        <f>IF(U277="nulová",N277,0)</f>
        <v>0</v>
      </c>
      <c r="BJ277" s="18" t="s">
        <v>83</v>
      </c>
      <c r="BK277" s="109">
        <f>ROUND(L277*K277,2)</f>
        <v>0</v>
      </c>
      <c r="BL277" s="18" t="s">
        <v>191</v>
      </c>
      <c r="BM277" s="18" t="s">
        <v>603</v>
      </c>
    </row>
    <row r="278" spans="2:63" s="9" customFormat="1" ht="37.35" customHeight="1">
      <c r="B278" s="155"/>
      <c r="C278" s="156"/>
      <c r="D278" s="157" t="s">
        <v>148</v>
      </c>
      <c r="E278" s="157"/>
      <c r="F278" s="157"/>
      <c r="G278" s="157"/>
      <c r="H278" s="157"/>
      <c r="I278" s="157"/>
      <c r="J278" s="157"/>
      <c r="K278" s="157"/>
      <c r="L278" s="157"/>
      <c r="M278" s="157"/>
      <c r="N278" s="259">
        <f>BK278</f>
        <v>0</v>
      </c>
      <c r="O278" s="260"/>
      <c r="P278" s="260"/>
      <c r="Q278" s="260"/>
      <c r="R278" s="158"/>
      <c r="T278" s="159"/>
      <c r="U278" s="156"/>
      <c r="V278" s="156"/>
      <c r="W278" s="160">
        <f>W279+W285+W297+W323+W333+W374+W401+W412+W434+W444+W461+W469+W476</f>
        <v>0</v>
      </c>
      <c r="X278" s="156"/>
      <c r="Y278" s="160">
        <f>Y279+Y285+Y297+Y323+Y333+Y374+Y401+Y412+Y434+Y444+Y461+Y469+Y476</f>
        <v>0</v>
      </c>
      <c r="Z278" s="156"/>
      <c r="AA278" s="161">
        <f>AA279+AA285+AA297+AA323+AA333+AA374+AA401+AA412+AA434+AA444+AA461+AA469+AA476</f>
        <v>0</v>
      </c>
      <c r="AR278" s="162" t="s">
        <v>125</v>
      </c>
      <c r="AT278" s="163" t="s">
        <v>75</v>
      </c>
      <c r="AU278" s="163" t="s">
        <v>76</v>
      </c>
      <c r="AY278" s="162" t="s">
        <v>186</v>
      </c>
      <c r="BK278" s="164">
        <f>BK279+BK285+BK297+BK323+BK333+BK374+BK401+BK412+BK434+BK444+BK461+BK469+BK476</f>
        <v>0</v>
      </c>
    </row>
    <row r="279" spans="2:63" s="9" customFormat="1" ht="19.9" customHeight="1">
      <c r="B279" s="155"/>
      <c r="C279" s="156"/>
      <c r="D279" s="165" t="s">
        <v>149</v>
      </c>
      <c r="E279" s="165"/>
      <c r="F279" s="165"/>
      <c r="G279" s="165"/>
      <c r="H279" s="165"/>
      <c r="I279" s="165"/>
      <c r="J279" s="165"/>
      <c r="K279" s="165"/>
      <c r="L279" s="165"/>
      <c r="M279" s="165"/>
      <c r="N279" s="255">
        <f>BK279</f>
        <v>0</v>
      </c>
      <c r="O279" s="256"/>
      <c r="P279" s="256"/>
      <c r="Q279" s="256"/>
      <c r="R279" s="158"/>
      <c r="T279" s="159"/>
      <c r="U279" s="156"/>
      <c r="V279" s="156"/>
      <c r="W279" s="160">
        <f>SUM(W280:W284)</f>
        <v>0</v>
      </c>
      <c r="X279" s="156"/>
      <c r="Y279" s="160">
        <f>SUM(Y280:Y284)</f>
        <v>0</v>
      </c>
      <c r="Z279" s="156"/>
      <c r="AA279" s="161">
        <f>SUM(AA280:AA284)</f>
        <v>0</v>
      </c>
      <c r="AR279" s="162" t="s">
        <v>125</v>
      </c>
      <c r="AT279" s="163" t="s">
        <v>75</v>
      </c>
      <c r="AU279" s="163" t="s">
        <v>83</v>
      </c>
      <c r="AY279" s="162" t="s">
        <v>186</v>
      </c>
      <c r="BK279" s="164">
        <f>SUM(BK280:BK284)</f>
        <v>0</v>
      </c>
    </row>
    <row r="280" spans="2:65" s="1" customFormat="1" ht="38.25" customHeight="1">
      <c r="B280" s="34"/>
      <c r="C280" s="166" t="s">
        <v>401</v>
      </c>
      <c r="D280" s="166" t="s">
        <v>187</v>
      </c>
      <c r="E280" s="167" t="s">
        <v>604</v>
      </c>
      <c r="F280" s="244" t="s">
        <v>605</v>
      </c>
      <c r="G280" s="244"/>
      <c r="H280" s="244"/>
      <c r="I280" s="244"/>
      <c r="J280" s="168" t="s">
        <v>190</v>
      </c>
      <c r="K280" s="169">
        <v>44.6</v>
      </c>
      <c r="L280" s="245">
        <v>0</v>
      </c>
      <c r="M280" s="246"/>
      <c r="N280" s="247">
        <f>ROUND(L280*K280,2)</f>
        <v>0</v>
      </c>
      <c r="O280" s="247"/>
      <c r="P280" s="247"/>
      <c r="Q280" s="247"/>
      <c r="R280" s="36"/>
      <c r="T280" s="170" t="s">
        <v>22</v>
      </c>
      <c r="U280" s="43" t="s">
        <v>41</v>
      </c>
      <c r="V280" s="35"/>
      <c r="W280" s="171">
        <f>V280*K280</f>
        <v>0</v>
      </c>
      <c r="X280" s="171">
        <v>0</v>
      </c>
      <c r="Y280" s="171">
        <f>X280*K280</f>
        <v>0</v>
      </c>
      <c r="Z280" s="171">
        <v>0</v>
      </c>
      <c r="AA280" s="172">
        <f>Z280*K280</f>
        <v>0</v>
      </c>
      <c r="AR280" s="18" t="s">
        <v>218</v>
      </c>
      <c r="AT280" s="18" t="s">
        <v>187</v>
      </c>
      <c r="AU280" s="18" t="s">
        <v>125</v>
      </c>
      <c r="AY280" s="18" t="s">
        <v>186</v>
      </c>
      <c r="BE280" s="109">
        <f>IF(U280="základní",N280,0)</f>
        <v>0</v>
      </c>
      <c r="BF280" s="109">
        <f>IF(U280="snížená",N280,0)</f>
        <v>0</v>
      </c>
      <c r="BG280" s="109">
        <f>IF(U280="zákl. přenesená",N280,0)</f>
        <v>0</v>
      </c>
      <c r="BH280" s="109">
        <f>IF(U280="sníž. přenesená",N280,0)</f>
        <v>0</v>
      </c>
      <c r="BI280" s="109">
        <f>IF(U280="nulová",N280,0)</f>
        <v>0</v>
      </c>
      <c r="BJ280" s="18" t="s">
        <v>83</v>
      </c>
      <c r="BK280" s="109">
        <f>ROUND(L280*K280,2)</f>
        <v>0</v>
      </c>
      <c r="BL280" s="18" t="s">
        <v>218</v>
      </c>
      <c r="BM280" s="18" t="s">
        <v>606</v>
      </c>
    </row>
    <row r="281" spans="2:65" s="1" customFormat="1" ht="25.5" customHeight="1">
      <c r="B281" s="34"/>
      <c r="C281" s="166" t="s">
        <v>607</v>
      </c>
      <c r="D281" s="166" t="s">
        <v>187</v>
      </c>
      <c r="E281" s="167" t="s">
        <v>608</v>
      </c>
      <c r="F281" s="244" t="s">
        <v>609</v>
      </c>
      <c r="G281" s="244"/>
      <c r="H281" s="244"/>
      <c r="I281" s="244"/>
      <c r="J281" s="168" t="s">
        <v>190</v>
      </c>
      <c r="K281" s="169">
        <v>107.04</v>
      </c>
      <c r="L281" s="245">
        <v>0</v>
      </c>
      <c r="M281" s="246"/>
      <c r="N281" s="247">
        <f>ROUND(L281*K281,2)</f>
        <v>0</v>
      </c>
      <c r="O281" s="247"/>
      <c r="P281" s="247"/>
      <c r="Q281" s="247"/>
      <c r="R281" s="36"/>
      <c r="T281" s="170" t="s">
        <v>22</v>
      </c>
      <c r="U281" s="43" t="s">
        <v>41</v>
      </c>
      <c r="V281" s="35"/>
      <c r="W281" s="171">
        <f>V281*K281</f>
        <v>0</v>
      </c>
      <c r="X281" s="171">
        <v>0</v>
      </c>
      <c r="Y281" s="171">
        <f>X281*K281</f>
        <v>0</v>
      </c>
      <c r="Z281" s="171">
        <v>0</v>
      </c>
      <c r="AA281" s="172">
        <f>Z281*K281</f>
        <v>0</v>
      </c>
      <c r="AR281" s="18" t="s">
        <v>218</v>
      </c>
      <c r="AT281" s="18" t="s">
        <v>187</v>
      </c>
      <c r="AU281" s="18" t="s">
        <v>125</v>
      </c>
      <c r="AY281" s="18" t="s">
        <v>186</v>
      </c>
      <c r="BE281" s="109">
        <f>IF(U281="základní",N281,0)</f>
        <v>0</v>
      </c>
      <c r="BF281" s="109">
        <f>IF(U281="snížená",N281,0)</f>
        <v>0</v>
      </c>
      <c r="BG281" s="109">
        <f>IF(U281="zákl. přenesená",N281,0)</f>
        <v>0</v>
      </c>
      <c r="BH281" s="109">
        <f>IF(U281="sníž. přenesená",N281,0)</f>
        <v>0</v>
      </c>
      <c r="BI281" s="109">
        <f>IF(U281="nulová",N281,0)</f>
        <v>0</v>
      </c>
      <c r="BJ281" s="18" t="s">
        <v>83</v>
      </c>
      <c r="BK281" s="109">
        <f>ROUND(L281*K281,2)</f>
        <v>0</v>
      </c>
      <c r="BL281" s="18" t="s">
        <v>218</v>
      </c>
      <c r="BM281" s="18" t="s">
        <v>610</v>
      </c>
    </row>
    <row r="282" spans="2:65" s="1" customFormat="1" ht="63.75" customHeight="1">
      <c r="B282" s="34"/>
      <c r="C282" s="166" t="s">
        <v>404</v>
      </c>
      <c r="D282" s="166" t="s">
        <v>187</v>
      </c>
      <c r="E282" s="167" t="s">
        <v>611</v>
      </c>
      <c r="F282" s="244" t="s">
        <v>612</v>
      </c>
      <c r="G282" s="244"/>
      <c r="H282" s="244"/>
      <c r="I282" s="244"/>
      <c r="J282" s="168" t="s">
        <v>197</v>
      </c>
      <c r="K282" s="169">
        <v>0.531</v>
      </c>
      <c r="L282" s="245">
        <v>0</v>
      </c>
      <c r="M282" s="246"/>
      <c r="N282" s="247">
        <f>ROUND(L282*K282,2)</f>
        <v>0</v>
      </c>
      <c r="O282" s="247"/>
      <c r="P282" s="247"/>
      <c r="Q282" s="247"/>
      <c r="R282" s="36"/>
      <c r="T282" s="170" t="s">
        <v>22</v>
      </c>
      <c r="U282" s="43" t="s">
        <v>41</v>
      </c>
      <c r="V282" s="35"/>
      <c r="W282" s="171">
        <f>V282*K282</f>
        <v>0</v>
      </c>
      <c r="X282" s="171">
        <v>0</v>
      </c>
      <c r="Y282" s="171">
        <f>X282*K282</f>
        <v>0</v>
      </c>
      <c r="Z282" s="171">
        <v>0</v>
      </c>
      <c r="AA282" s="172">
        <f>Z282*K282</f>
        <v>0</v>
      </c>
      <c r="AR282" s="18" t="s">
        <v>218</v>
      </c>
      <c r="AT282" s="18" t="s">
        <v>187</v>
      </c>
      <c r="AU282" s="18" t="s">
        <v>125</v>
      </c>
      <c r="AY282" s="18" t="s">
        <v>186</v>
      </c>
      <c r="BE282" s="109">
        <f>IF(U282="základní",N282,0)</f>
        <v>0</v>
      </c>
      <c r="BF282" s="109">
        <f>IF(U282="snížená",N282,0)</f>
        <v>0</v>
      </c>
      <c r="BG282" s="109">
        <f>IF(U282="zákl. přenesená",N282,0)</f>
        <v>0</v>
      </c>
      <c r="BH282" s="109">
        <f>IF(U282="sníž. přenesená",N282,0)</f>
        <v>0</v>
      </c>
      <c r="BI282" s="109">
        <f>IF(U282="nulová",N282,0)</f>
        <v>0</v>
      </c>
      <c r="BJ282" s="18" t="s">
        <v>83</v>
      </c>
      <c r="BK282" s="109">
        <f>ROUND(L282*K282,2)</f>
        <v>0</v>
      </c>
      <c r="BL282" s="18" t="s">
        <v>218</v>
      </c>
      <c r="BM282" s="18" t="s">
        <v>613</v>
      </c>
    </row>
    <row r="283" spans="2:65" s="1" customFormat="1" ht="63.75" customHeight="1">
      <c r="B283" s="34"/>
      <c r="C283" s="166" t="s">
        <v>614</v>
      </c>
      <c r="D283" s="166" t="s">
        <v>187</v>
      </c>
      <c r="E283" s="167" t="s">
        <v>615</v>
      </c>
      <c r="F283" s="244" t="s">
        <v>616</v>
      </c>
      <c r="G283" s="244"/>
      <c r="H283" s="244"/>
      <c r="I283" s="244"/>
      <c r="J283" s="168" t="s">
        <v>197</v>
      </c>
      <c r="K283" s="169">
        <v>0.531</v>
      </c>
      <c r="L283" s="245">
        <v>0</v>
      </c>
      <c r="M283" s="246"/>
      <c r="N283" s="247">
        <f>ROUND(L283*K283,2)</f>
        <v>0</v>
      </c>
      <c r="O283" s="247"/>
      <c r="P283" s="247"/>
      <c r="Q283" s="247"/>
      <c r="R283" s="36"/>
      <c r="T283" s="170" t="s">
        <v>22</v>
      </c>
      <c r="U283" s="43" t="s">
        <v>41</v>
      </c>
      <c r="V283" s="35"/>
      <c r="W283" s="171">
        <f>V283*K283</f>
        <v>0</v>
      </c>
      <c r="X283" s="171">
        <v>0</v>
      </c>
      <c r="Y283" s="171">
        <f>X283*K283</f>
        <v>0</v>
      </c>
      <c r="Z283" s="171">
        <v>0</v>
      </c>
      <c r="AA283" s="172">
        <f>Z283*K283</f>
        <v>0</v>
      </c>
      <c r="AR283" s="18" t="s">
        <v>218</v>
      </c>
      <c r="AT283" s="18" t="s">
        <v>187</v>
      </c>
      <c r="AU283" s="18" t="s">
        <v>125</v>
      </c>
      <c r="AY283" s="18" t="s">
        <v>186</v>
      </c>
      <c r="BE283" s="109">
        <f>IF(U283="základní",N283,0)</f>
        <v>0</v>
      </c>
      <c r="BF283" s="109">
        <f>IF(U283="snížená",N283,0)</f>
        <v>0</v>
      </c>
      <c r="BG283" s="109">
        <f>IF(U283="zákl. přenesená",N283,0)</f>
        <v>0</v>
      </c>
      <c r="BH283" s="109">
        <f>IF(U283="sníž. přenesená",N283,0)</f>
        <v>0</v>
      </c>
      <c r="BI283" s="109">
        <f>IF(U283="nulová",N283,0)</f>
        <v>0</v>
      </c>
      <c r="BJ283" s="18" t="s">
        <v>83</v>
      </c>
      <c r="BK283" s="109">
        <f>ROUND(L283*K283,2)</f>
        <v>0</v>
      </c>
      <c r="BL283" s="18" t="s">
        <v>218</v>
      </c>
      <c r="BM283" s="18" t="s">
        <v>617</v>
      </c>
    </row>
    <row r="284" spans="2:65" s="1" customFormat="1" ht="63.75" customHeight="1">
      <c r="B284" s="34"/>
      <c r="C284" s="166" t="s">
        <v>408</v>
      </c>
      <c r="D284" s="166" t="s">
        <v>187</v>
      </c>
      <c r="E284" s="167" t="s">
        <v>618</v>
      </c>
      <c r="F284" s="244" t="s">
        <v>619</v>
      </c>
      <c r="G284" s="244"/>
      <c r="H284" s="244"/>
      <c r="I284" s="244"/>
      <c r="J284" s="168" t="s">
        <v>197</v>
      </c>
      <c r="K284" s="169">
        <v>0.531</v>
      </c>
      <c r="L284" s="245">
        <v>0</v>
      </c>
      <c r="M284" s="246"/>
      <c r="N284" s="247">
        <f>ROUND(L284*K284,2)</f>
        <v>0</v>
      </c>
      <c r="O284" s="247"/>
      <c r="P284" s="247"/>
      <c r="Q284" s="247"/>
      <c r="R284" s="36"/>
      <c r="T284" s="170" t="s">
        <v>22</v>
      </c>
      <c r="U284" s="43" t="s">
        <v>41</v>
      </c>
      <c r="V284" s="35"/>
      <c r="W284" s="171">
        <f>V284*K284</f>
        <v>0</v>
      </c>
      <c r="X284" s="171">
        <v>0</v>
      </c>
      <c r="Y284" s="171">
        <f>X284*K284</f>
        <v>0</v>
      </c>
      <c r="Z284" s="171">
        <v>0</v>
      </c>
      <c r="AA284" s="172">
        <f>Z284*K284</f>
        <v>0</v>
      </c>
      <c r="AR284" s="18" t="s">
        <v>218</v>
      </c>
      <c r="AT284" s="18" t="s">
        <v>187</v>
      </c>
      <c r="AU284" s="18" t="s">
        <v>125</v>
      </c>
      <c r="AY284" s="18" t="s">
        <v>186</v>
      </c>
      <c r="BE284" s="109">
        <f>IF(U284="základní",N284,0)</f>
        <v>0</v>
      </c>
      <c r="BF284" s="109">
        <f>IF(U284="snížená",N284,0)</f>
        <v>0</v>
      </c>
      <c r="BG284" s="109">
        <f>IF(U284="zákl. přenesená",N284,0)</f>
        <v>0</v>
      </c>
      <c r="BH284" s="109">
        <f>IF(U284="sníž. přenesená",N284,0)</f>
        <v>0</v>
      </c>
      <c r="BI284" s="109">
        <f>IF(U284="nulová",N284,0)</f>
        <v>0</v>
      </c>
      <c r="BJ284" s="18" t="s">
        <v>83</v>
      </c>
      <c r="BK284" s="109">
        <f>ROUND(L284*K284,2)</f>
        <v>0</v>
      </c>
      <c r="BL284" s="18" t="s">
        <v>218</v>
      </c>
      <c r="BM284" s="18" t="s">
        <v>620</v>
      </c>
    </row>
    <row r="285" spans="2:63" s="9" customFormat="1" ht="29.85" customHeight="1">
      <c r="B285" s="155"/>
      <c r="C285" s="156"/>
      <c r="D285" s="165" t="s">
        <v>150</v>
      </c>
      <c r="E285" s="165"/>
      <c r="F285" s="165"/>
      <c r="G285" s="165"/>
      <c r="H285" s="165"/>
      <c r="I285" s="165"/>
      <c r="J285" s="165"/>
      <c r="K285" s="165"/>
      <c r="L285" s="165"/>
      <c r="M285" s="165"/>
      <c r="N285" s="257">
        <f>BK285</f>
        <v>0</v>
      </c>
      <c r="O285" s="258"/>
      <c r="P285" s="258"/>
      <c r="Q285" s="258"/>
      <c r="R285" s="158"/>
      <c r="T285" s="159"/>
      <c r="U285" s="156"/>
      <c r="V285" s="156"/>
      <c r="W285" s="160">
        <f>SUM(W286:W296)</f>
        <v>0</v>
      </c>
      <c r="X285" s="156"/>
      <c r="Y285" s="160">
        <f>SUM(Y286:Y296)</f>
        <v>0</v>
      </c>
      <c r="Z285" s="156"/>
      <c r="AA285" s="161">
        <f>SUM(AA286:AA296)</f>
        <v>0</v>
      </c>
      <c r="AR285" s="162" t="s">
        <v>125</v>
      </c>
      <c r="AT285" s="163" t="s">
        <v>75</v>
      </c>
      <c r="AU285" s="163" t="s">
        <v>83</v>
      </c>
      <c r="AY285" s="162" t="s">
        <v>186</v>
      </c>
      <c r="BK285" s="164">
        <f>SUM(BK286:BK296)</f>
        <v>0</v>
      </c>
    </row>
    <row r="286" spans="2:65" s="1" customFormat="1" ht="51" customHeight="1">
      <c r="B286" s="34"/>
      <c r="C286" s="166" t="s">
        <v>621</v>
      </c>
      <c r="D286" s="166" t="s">
        <v>187</v>
      </c>
      <c r="E286" s="167" t="s">
        <v>622</v>
      </c>
      <c r="F286" s="244" t="s">
        <v>623</v>
      </c>
      <c r="G286" s="244"/>
      <c r="H286" s="244"/>
      <c r="I286" s="244"/>
      <c r="J286" s="168" t="s">
        <v>190</v>
      </c>
      <c r="K286" s="169">
        <v>513.7</v>
      </c>
      <c r="L286" s="245">
        <v>0</v>
      </c>
      <c r="M286" s="246"/>
      <c r="N286" s="247">
        <f aca="true" t="shared" si="85" ref="N286:N296">ROUND(L286*K286,2)</f>
        <v>0</v>
      </c>
      <c r="O286" s="247"/>
      <c r="P286" s="247"/>
      <c r="Q286" s="247"/>
      <c r="R286" s="36"/>
      <c r="T286" s="170" t="s">
        <v>22</v>
      </c>
      <c r="U286" s="43" t="s">
        <v>41</v>
      </c>
      <c r="V286" s="35"/>
      <c r="W286" s="171">
        <f aca="true" t="shared" si="86" ref="W286:W296">V286*K286</f>
        <v>0</v>
      </c>
      <c r="X286" s="171">
        <v>0</v>
      </c>
      <c r="Y286" s="171">
        <f aca="true" t="shared" si="87" ref="Y286:Y296">X286*K286</f>
        <v>0</v>
      </c>
      <c r="Z286" s="171">
        <v>0</v>
      </c>
      <c r="AA286" s="172">
        <f aca="true" t="shared" si="88" ref="AA286:AA296">Z286*K286</f>
        <v>0</v>
      </c>
      <c r="AR286" s="18" t="s">
        <v>218</v>
      </c>
      <c r="AT286" s="18" t="s">
        <v>187</v>
      </c>
      <c r="AU286" s="18" t="s">
        <v>125</v>
      </c>
      <c r="AY286" s="18" t="s">
        <v>186</v>
      </c>
      <c r="BE286" s="109">
        <f aca="true" t="shared" si="89" ref="BE286:BE296">IF(U286="základní",N286,0)</f>
        <v>0</v>
      </c>
      <c r="BF286" s="109">
        <f aca="true" t="shared" si="90" ref="BF286:BF296">IF(U286="snížená",N286,0)</f>
        <v>0</v>
      </c>
      <c r="BG286" s="109">
        <f aca="true" t="shared" si="91" ref="BG286:BG296">IF(U286="zákl. přenesená",N286,0)</f>
        <v>0</v>
      </c>
      <c r="BH286" s="109">
        <f aca="true" t="shared" si="92" ref="BH286:BH296">IF(U286="sníž. přenesená",N286,0)</f>
        <v>0</v>
      </c>
      <c r="BI286" s="109">
        <f aca="true" t="shared" si="93" ref="BI286:BI296">IF(U286="nulová",N286,0)</f>
        <v>0</v>
      </c>
      <c r="BJ286" s="18" t="s">
        <v>83</v>
      </c>
      <c r="BK286" s="109">
        <f aca="true" t="shared" si="94" ref="BK286:BK296">ROUND(L286*K286,2)</f>
        <v>0</v>
      </c>
      <c r="BL286" s="18" t="s">
        <v>218</v>
      </c>
      <c r="BM286" s="18" t="s">
        <v>624</v>
      </c>
    </row>
    <row r="287" spans="2:65" s="1" customFormat="1" ht="16.5" customHeight="1">
      <c r="B287" s="34"/>
      <c r="C287" s="173" t="s">
        <v>411</v>
      </c>
      <c r="D287" s="173" t="s">
        <v>199</v>
      </c>
      <c r="E287" s="174" t="s">
        <v>625</v>
      </c>
      <c r="F287" s="248" t="s">
        <v>626</v>
      </c>
      <c r="G287" s="248"/>
      <c r="H287" s="248"/>
      <c r="I287" s="248"/>
      <c r="J287" s="175" t="s">
        <v>190</v>
      </c>
      <c r="K287" s="176">
        <v>131.775</v>
      </c>
      <c r="L287" s="249">
        <v>0</v>
      </c>
      <c r="M287" s="250"/>
      <c r="N287" s="251">
        <f t="shared" si="85"/>
        <v>0</v>
      </c>
      <c r="O287" s="247"/>
      <c r="P287" s="247"/>
      <c r="Q287" s="247"/>
      <c r="R287" s="36"/>
      <c r="T287" s="170" t="s">
        <v>22</v>
      </c>
      <c r="U287" s="43" t="s">
        <v>41</v>
      </c>
      <c r="V287" s="35"/>
      <c r="W287" s="171">
        <f t="shared" si="86"/>
        <v>0</v>
      </c>
      <c r="X287" s="171">
        <v>0</v>
      </c>
      <c r="Y287" s="171">
        <f t="shared" si="87"/>
        <v>0</v>
      </c>
      <c r="Z287" s="171">
        <v>0</v>
      </c>
      <c r="AA287" s="172">
        <f t="shared" si="88"/>
        <v>0</v>
      </c>
      <c r="AR287" s="18" t="s">
        <v>246</v>
      </c>
      <c r="AT287" s="18" t="s">
        <v>199</v>
      </c>
      <c r="AU287" s="18" t="s">
        <v>125</v>
      </c>
      <c r="AY287" s="18" t="s">
        <v>186</v>
      </c>
      <c r="BE287" s="109">
        <f t="shared" si="89"/>
        <v>0</v>
      </c>
      <c r="BF287" s="109">
        <f t="shared" si="90"/>
        <v>0</v>
      </c>
      <c r="BG287" s="109">
        <f t="shared" si="91"/>
        <v>0</v>
      </c>
      <c r="BH287" s="109">
        <f t="shared" si="92"/>
        <v>0</v>
      </c>
      <c r="BI287" s="109">
        <f t="shared" si="93"/>
        <v>0</v>
      </c>
      <c r="BJ287" s="18" t="s">
        <v>83</v>
      </c>
      <c r="BK287" s="109">
        <f t="shared" si="94"/>
        <v>0</v>
      </c>
      <c r="BL287" s="18" t="s">
        <v>218</v>
      </c>
      <c r="BM287" s="18" t="s">
        <v>627</v>
      </c>
    </row>
    <row r="288" spans="2:65" s="1" customFormat="1" ht="38.25" customHeight="1">
      <c r="B288" s="34"/>
      <c r="C288" s="173" t="s">
        <v>628</v>
      </c>
      <c r="D288" s="173" t="s">
        <v>199</v>
      </c>
      <c r="E288" s="174" t="s">
        <v>629</v>
      </c>
      <c r="F288" s="248" t="s">
        <v>630</v>
      </c>
      <c r="G288" s="248"/>
      <c r="H288" s="248"/>
      <c r="I288" s="248"/>
      <c r="J288" s="175" t="s">
        <v>190</v>
      </c>
      <c r="K288" s="176">
        <v>407.61</v>
      </c>
      <c r="L288" s="249">
        <v>0</v>
      </c>
      <c r="M288" s="250"/>
      <c r="N288" s="251">
        <f t="shared" si="85"/>
        <v>0</v>
      </c>
      <c r="O288" s="247"/>
      <c r="P288" s="247"/>
      <c r="Q288" s="247"/>
      <c r="R288" s="36"/>
      <c r="T288" s="170" t="s">
        <v>22</v>
      </c>
      <c r="U288" s="43" t="s">
        <v>41</v>
      </c>
      <c r="V288" s="35"/>
      <c r="W288" s="171">
        <f t="shared" si="86"/>
        <v>0</v>
      </c>
      <c r="X288" s="171">
        <v>0</v>
      </c>
      <c r="Y288" s="171">
        <f t="shared" si="87"/>
        <v>0</v>
      </c>
      <c r="Z288" s="171">
        <v>0</v>
      </c>
      <c r="AA288" s="172">
        <f t="shared" si="88"/>
        <v>0</v>
      </c>
      <c r="AR288" s="18" t="s">
        <v>246</v>
      </c>
      <c r="AT288" s="18" t="s">
        <v>199</v>
      </c>
      <c r="AU288" s="18" t="s">
        <v>125</v>
      </c>
      <c r="AY288" s="18" t="s">
        <v>186</v>
      </c>
      <c r="BE288" s="109">
        <f t="shared" si="89"/>
        <v>0</v>
      </c>
      <c r="BF288" s="109">
        <f t="shared" si="90"/>
        <v>0</v>
      </c>
      <c r="BG288" s="109">
        <f t="shared" si="91"/>
        <v>0</v>
      </c>
      <c r="BH288" s="109">
        <f t="shared" si="92"/>
        <v>0</v>
      </c>
      <c r="BI288" s="109">
        <f t="shared" si="93"/>
        <v>0</v>
      </c>
      <c r="BJ288" s="18" t="s">
        <v>83</v>
      </c>
      <c r="BK288" s="109">
        <f t="shared" si="94"/>
        <v>0</v>
      </c>
      <c r="BL288" s="18" t="s">
        <v>218</v>
      </c>
      <c r="BM288" s="18" t="s">
        <v>631</v>
      </c>
    </row>
    <row r="289" spans="2:65" s="1" customFormat="1" ht="25.5" customHeight="1">
      <c r="B289" s="34"/>
      <c r="C289" s="166" t="s">
        <v>415</v>
      </c>
      <c r="D289" s="166" t="s">
        <v>187</v>
      </c>
      <c r="E289" s="167" t="s">
        <v>632</v>
      </c>
      <c r="F289" s="244" t="s">
        <v>633</v>
      </c>
      <c r="G289" s="244"/>
      <c r="H289" s="244"/>
      <c r="I289" s="244"/>
      <c r="J289" s="168" t="s">
        <v>257</v>
      </c>
      <c r="K289" s="169">
        <v>410.96</v>
      </c>
      <c r="L289" s="245">
        <v>0</v>
      </c>
      <c r="M289" s="246"/>
      <c r="N289" s="247">
        <f t="shared" si="85"/>
        <v>0</v>
      </c>
      <c r="O289" s="247"/>
      <c r="P289" s="247"/>
      <c r="Q289" s="247"/>
      <c r="R289" s="36"/>
      <c r="T289" s="170" t="s">
        <v>22</v>
      </c>
      <c r="U289" s="43" t="s">
        <v>41</v>
      </c>
      <c r="V289" s="35"/>
      <c r="W289" s="171">
        <f t="shared" si="86"/>
        <v>0</v>
      </c>
      <c r="X289" s="171">
        <v>0</v>
      </c>
      <c r="Y289" s="171">
        <f t="shared" si="87"/>
        <v>0</v>
      </c>
      <c r="Z289" s="171">
        <v>0</v>
      </c>
      <c r="AA289" s="172">
        <f t="shared" si="88"/>
        <v>0</v>
      </c>
      <c r="AR289" s="18" t="s">
        <v>218</v>
      </c>
      <c r="AT289" s="18" t="s">
        <v>187</v>
      </c>
      <c r="AU289" s="18" t="s">
        <v>125</v>
      </c>
      <c r="AY289" s="18" t="s">
        <v>186</v>
      </c>
      <c r="BE289" s="109">
        <f t="shared" si="89"/>
        <v>0</v>
      </c>
      <c r="BF289" s="109">
        <f t="shared" si="90"/>
        <v>0</v>
      </c>
      <c r="BG289" s="109">
        <f t="shared" si="91"/>
        <v>0</v>
      </c>
      <c r="BH289" s="109">
        <f t="shared" si="92"/>
        <v>0</v>
      </c>
      <c r="BI289" s="109">
        <f t="shared" si="93"/>
        <v>0</v>
      </c>
      <c r="BJ289" s="18" t="s">
        <v>83</v>
      </c>
      <c r="BK289" s="109">
        <f t="shared" si="94"/>
        <v>0</v>
      </c>
      <c r="BL289" s="18" t="s">
        <v>218</v>
      </c>
      <c r="BM289" s="18" t="s">
        <v>634</v>
      </c>
    </row>
    <row r="290" spans="2:65" s="1" customFormat="1" ht="25.5" customHeight="1">
      <c r="B290" s="34"/>
      <c r="C290" s="173" t="s">
        <v>635</v>
      </c>
      <c r="D290" s="173" t="s">
        <v>199</v>
      </c>
      <c r="E290" s="174" t="s">
        <v>636</v>
      </c>
      <c r="F290" s="248" t="s">
        <v>637</v>
      </c>
      <c r="G290" s="248"/>
      <c r="H290" s="248"/>
      <c r="I290" s="248"/>
      <c r="J290" s="175" t="s">
        <v>257</v>
      </c>
      <c r="K290" s="176">
        <v>110.44</v>
      </c>
      <c r="L290" s="249">
        <v>0</v>
      </c>
      <c r="M290" s="250"/>
      <c r="N290" s="251">
        <f t="shared" si="85"/>
        <v>0</v>
      </c>
      <c r="O290" s="247"/>
      <c r="P290" s="247"/>
      <c r="Q290" s="247"/>
      <c r="R290" s="36"/>
      <c r="T290" s="170" t="s">
        <v>22</v>
      </c>
      <c r="U290" s="43" t="s">
        <v>41</v>
      </c>
      <c r="V290" s="35"/>
      <c r="W290" s="171">
        <f t="shared" si="86"/>
        <v>0</v>
      </c>
      <c r="X290" s="171">
        <v>0</v>
      </c>
      <c r="Y290" s="171">
        <f t="shared" si="87"/>
        <v>0</v>
      </c>
      <c r="Z290" s="171">
        <v>0</v>
      </c>
      <c r="AA290" s="172">
        <f t="shared" si="88"/>
        <v>0</v>
      </c>
      <c r="AR290" s="18" t="s">
        <v>246</v>
      </c>
      <c r="AT290" s="18" t="s">
        <v>199</v>
      </c>
      <c r="AU290" s="18" t="s">
        <v>125</v>
      </c>
      <c r="AY290" s="18" t="s">
        <v>186</v>
      </c>
      <c r="BE290" s="109">
        <f t="shared" si="89"/>
        <v>0</v>
      </c>
      <c r="BF290" s="109">
        <f t="shared" si="90"/>
        <v>0</v>
      </c>
      <c r="BG290" s="109">
        <f t="shared" si="91"/>
        <v>0</v>
      </c>
      <c r="BH290" s="109">
        <f t="shared" si="92"/>
        <v>0</v>
      </c>
      <c r="BI290" s="109">
        <f t="shared" si="93"/>
        <v>0</v>
      </c>
      <c r="BJ290" s="18" t="s">
        <v>83</v>
      </c>
      <c r="BK290" s="109">
        <f t="shared" si="94"/>
        <v>0</v>
      </c>
      <c r="BL290" s="18" t="s">
        <v>218</v>
      </c>
      <c r="BM290" s="18" t="s">
        <v>638</v>
      </c>
    </row>
    <row r="291" spans="2:65" s="1" customFormat="1" ht="25.5" customHeight="1">
      <c r="B291" s="34"/>
      <c r="C291" s="173" t="s">
        <v>418</v>
      </c>
      <c r="D291" s="173" t="s">
        <v>199</v>
      </c>
      <c r="E291" s="174" t="s">
        <v>639</v>
      </c>
      <c r="F291" s="248" t="s">
        <v>640</v>
      </c>
      <c r="G291" s="248"/>
      <c r="H291" s="248"/>
      <c r="I291" s="248"/>
      <c r="J291" s="175" t="s">
        <v>257</v>
      </c>
      <c r="K291" s="176">
        <v>341.616</v>
      </c>
      <c r="L291" s="249">
        <v>0</v>
      </c>
      <c r="M291" s="250"/>
      <c r="N291" s="251">
        <f t="shared" si="85"/>
        <v>0</v>
      </c>
      <c r="O291" s="247"/>
      <c r="P291" s="247"/>
      <c r="Q291" s="247"/>
      <c r="R291" s="36"/>
      <c r="T291" s="170" t="s">
        <v>22</v>
      </c>
      <c r="U291" s="43" t="s">
        <v>41</v>
      </c>
      <c r="V291" s="35"/>
      <c r="W291" s="171">
        <f t="shared" si="86"/>
        <v>0</v>
      </c>
      <c r="X291" s="171">
        <v>0</v>
      </c>
      <c r="Y291" s="171">
        <f t="shared" si="87"/>
        <v>0</v>
      </c>
      <c r="Z291" s="171">
        <v>0</v>
      </c>
      <c r="AA291" s="172">
        <f t="shared" si="88"/>
        <v>0</v>
      </c>
      <c r="AR291" s="18" t="s">
        <v>246</v>
      </c>
      <c r="AT291" s="18" t="s">
        <v>199</v>
      </c>
      <c r="AU291" s="18" t="s">
        <v>125</v>
      </c>
      <c r="AY291" s="18" t="s">
        <v>186</v>
      </c>
      <c r="BE291" s="109">
        <f t="shared" si="89"/>
        <v>0</v>
      </c>
      <c r="BF291" s="109">
        <f t="shared" si="90"/>
        <v>0</v>
      </c>
      <c r="BG291" s="109">
        <f t="shared" si="91"/>
        <v>0</v>
      </c>
      <c r="BH291" s="109">
        <f t="shared" si="92"/>
        <v>0</v>
      </c>
      <c r="BI291" s="109">
        <f t="shared" si="93"/>
        <v>0</v>
      </c>
      <c r="BJ291" s="18" t="s">
        <v>83</v>
      </c>
      <c r="BK291" s="109">
        <f t="shared" si="94"/>
        <v>0</v>
      </c>
      <c r="BL291" s="18" t="s">
        <v>218</v>
      </c>
      <c r="BM291" s="18" t="s">
        <v>641</v>
      </c>
    </row>
    <row r="292" spans="2:65" s="1" customFormat="1" ht="51" customHeight="1">
      <c r="B292" s="34"/>
      <c r="C292" s="166" t="s">
        <v>642</v>
      </c>
      <c r="D292" s="166" t="s">
        <v>187</v>
      </c>
      <c r="E292" s="167" t="s">
        <v>643</v>
      </c>
      <c r="F292" s="244" t="s">
        <v>644</v>
      </c>
      <c r="G292" s="244"/>
      <c r="H292" s="244"/>
      <c r="I292" s="244"/>
      <c r="J292" s="168" t="s">
        <v>190</v>
      </c>
      <c r="K292" s="169">
        <v>513.7</v>
      </c>
      <c r="L292" s="245">
        <v>0</v>
      </c>
      <c r="M292" s="246"/>
      <c r="N292" s="247">
        <f t="shared" si="85"/>
        <v>0</v>
      </c>
      <c r="O292" s="247"/>
      <c r="P292" s="247"/>
      <c r="Q292" s="247"/>
      <c r="R292" s="36"/>
      <c r="T292" s="170" t="s">
        <v>22</v>
      </c>
      <c r="U292" s="43" t="s">
        <v>41</v>
      </c>
      <c r="V292" s="35"/>
      <c r="W292" s="171">
        <f t="shared" si="86"/>
        <v>0</v>
      </c>
      <c r="X292" s="171">
        <v>0</v>
      </c>
      <c r="Y292" s="171">
        <f t="shared" si="87"/>
        <v>0</v>
      </c>
      <c r="Z292" s="171">
        <v>0</v>
      </c>
      <c r="AA292" s="172">
        <f t="shared" si="88"/>
        <v>0</v>
      </c>
      <c r="AR292" s="18" t="s">
        <v>218</v>
      </c>
      <c r="AT292" s="18" t="s">
        <v>187</v>
      </c>
      <c r="AU292" s="18" t="s">
        <v>125</v>
      </c>
      <c r="AY292" s="18" t="s">
        <v>186</v>
      </c>
      <c r="BE292" s="109">
        <f t="shared" si="89"/>
        <v>0</v>
      </c>
      <c r="BF292" s="109">
        <f t="shared" si="90"/>
        <v>0</v>
      </c>
      <c r="BG292" s="109">
        <f t="shared" si="91"/>
        <v>0</v>
      </c>
      <c r="BH292" s="109">
        <f t="shared" si="92"/>
        <v>0</v>
      </c>
      <c r="BI292" s="109">
        <f t="shared" si="93"/>
        <v>0</v>
      </c>
      <c r="BJ292" s="18" t="s">
        <v>83</v>
      </c>
      <c r="BK292" s="109">
        <f t="shared" si="94"/>
        <v>0</v>
      </c>
      <c r="BL292" s="18" t="s">
        <v>218</v>
      </c>
      <c r="BM292" s="18" t="s">
        <v>645</v>
      </c>
    </row>
    <row r="293" spans="2:65" s="1" customFormat="1" ht="16.5" customHeight="1">
      <c r="B293" s="34"/>
      <c r="C293" s="173" t="s">
        <v>422</v>
      </c>
      <c r="D293" s="173" t="s">
        <v>199</v>
      </c>
      <c r="E293" s="174" t="s">
        <v>646</v>
      </c>
      <c r="F293" s="248" t="s">
        <v>647</v>
      </c>
      <c r="G293" s="248"/>
      <c r="H293" s="248"/>
      <c r="I293" s="248"/>
      <c r="J293" s="175" t="s">
        <v>190</v>
      </c>
      <c r="K293" s="176">
        <v>565.07</v>
      </c>
      <c r="L293" s="249">
        <v>0</v>
      </c>
      <c r="M293" s="250"/>
      <c r="N293" s="251">
        <f t="shared" si="85"/>
        <v>0</v>
      </c>
      <c r="O293" s="247"/>
      <c r="P293" s="247"/>
      <c r="Q293" s="247"/>
      <c r="R293" s="36"/>
      <c r="T293" s="170" t="s">
        <v>22</v>
      </c>
      <c r="U293" s="43" t="s">
        <v>41</v>
      </c>
      <c r="V293" s="35"/>
      <c r="W293" s="171">
        <f t="shared" si="86"/>
        <v>0</v>
      </c>
      <c r="X293" s="171">
        <v>0</v>
      </c>
      <c r="Y293" s="171">
        <f t="shared" si="87"/>
        <v>0</v>
      </c>
      <c r="Z293" s="171">
        <v>0</v>
      </c>
      <c r="AA293" s="172">
        <f t="shared" si="88"/>
        <v>0</v>
      </c>
      <c r="AR293" s="18" t="s">
        <v>246</v>
      </c>
      <c r="AT293" s="18" t="s">
        <v>199</v>
      </c>
      <c r="AU293" s="18" t="s">
        <v>125</v>
      </c>
      <c r="AY293" s="18" t="s">
        <v>186</v>
      </c>
      <c r="BE293" s="109">
        <f t="shared" si="89"/>
        <v>0</v>
      </c>
      <c r="BF293" s="109">
        <f t="shared" si="90"/>
        <v>0</v>
      </c>
      <c r="BG293" s="109">
        <f t="shared" si="91"/>
        <v>0</v>
      </c>
      <c r="BH293" s="109">
        <f t="shared" si="92"/>
        <v>0</v>
      </c>
      <c r="BI293" s="109">
        <f t="shared" si="93"/>
        <v>0</v>
      </c>
      <c r="BJ293" s="18" t="s">
        <v>83</v>
      </c>
      <c r="BK293" s="109">
        <f t="shared" si="94"/>
        <v>0</v>
      </c>
      <c r="BL293" s="18" t="s">
        <v>218</v>
      </c>
      <c r="BM293" s="18" t="s">
        <v>648</v>
      </c>
    </row>
    <row r="294" spans="2:65" s="1" customFormat="1" ht="51" customHeight="1">
      <c r="B294" s="34"/>
      <c r="C294" s="166" t="s">
        <v>649</v>
      </c>
      <c r="D294" s="166" t="s">
        <v>187</v>
      </c>
      <c r="E294" s="167" t="s">
        <v>650</v>
      </c>
      <c r="F294" s="244" t="s">
        <v>651</v>
      </c>
      <c r="G294" s="244"/>
      <c r="H294" s="244"/>
      <c r="I294" s="244"/>
      <c r="J294" s="168" t="s">
        <v>197</v>
      </c>
      <c r="K294" s="169">
        <v>1.658</v>
      </c>
      <c r="L294" s="245">
        <v>0</v>
      </c>
      <c r="M294" s="246"/>
      <c r="N294" s="247">
        <f t="shared" si="85"/>
        <v>0</v>
      </c>
      <c r="O294" s="247"/>
      <c r="P294" s="247"/>
      <c r="Q294" s="247"/>
      <c r="R294" s="36"/>
      <c r="T294" s="170" t="s">
        <v>22</v>
      </c>
      <c r="U294" s="43" t="s">
        <v>41</v>
      </c>
      <c r="V294" s="35"/>
      <c r="W294" s="171">
        <f t="shared" si="86"/>
        <v>0</v>
      </c>
      <c r="X294" s="171">
        <v>0</v>
      </c>
      <c r="Y294" s="171">
        <f t="shared" si="87"/>
        <v>0</v>
      </c>
      <c r="Z294" s="171">
        <v>0</v>
      </c>
      <c r="AA294" s="172">
        <f t="shared" si="88"/>
        <v>0</v>
      </c>
      <c r="AR294" s="18" t="s">
        <v>218</v>
      </c>
      <c r="AT294" s="18" t="s">
        <v>187</v>
      </c>
      <c r="AU294" s="18" t="s">
        <v>125</v>
      </c>
      <c r="AY294" s="18" t="s">
        <v>186</v>
      </c>
      <c r="BE294" s="109">
        <f t="shared" si="89"/>
        <v>0</v>
      </c>
      <c r="BF294" s="109">
        <f t="shared" si="90"/>
        <v>0</v>
      </c>
      <c r="BG294" s="109">
        <f t="shared" si="91"/>
        <v>0</v>
      </c>
      <c r="BH294" s="109">
        <f t="shared" si="92"/>
        <v>0</v>
      </c>
      <c r="BI294" s="109">
        <f t="shared" si="93"/>
        <v>0</v>
      </c>
      <c r="BJ294" s="18" t="s">
        <v>83</v>
      </c>
      <c r="BK294" s="109">
        <f t="shared" si="94"/>
        <v>0</v>
      </c>
      <c r="BL294" s="18" t="s">
        <v>218</v>
      </c>
      <c r="BM294" s="18" t="s">
        <v>652</v>
      </c>
    </row>
    <row r="295" spans="2:65" s="1" customFormat="1" ht="63.75" customHeight="1">
      <c r="B295" s="34"/>
      <c r="C295" s="166" t="s">
        <v>425</v>
      </c>
      <c r="D295" s="166" t="s">
        <v>187</v>
      </c>
      <c r="E295" s="167" t="s">
        <v>653</v>
      </c>
      <c r="F295" s="244" t="s">
        <v>654</v>
      </c>
      <c r="G295" s="244"/>
      <c r="H295" s="244"/>
      <c r="I295" s="244"/>
      <c r="J295" s="168" t="s">
        <v>197</v>
      </c>
      <c r="K295" s="169">
        <v>1.658</v>
      </c>
      <c r="L295" s="245">
        <v>0</v>
      </c>
      <c r="M295" s="246"/>
      <c r="N295" s="247">
        <f t="shared" si="85"/>
        <v>0</v>
      </c>
      <c r="O295" s="247"/>
      <c r="P295" s="247"/>
      <c r="Q295" s="247"/>
      <c r="R295" s="36"/>
      <c r="T295" s="170" t="s">
        <v>22</v>
      </c>
      <c r="U295" s="43" t="s">
        <v>41</v>
      </c>
      <c r="V295" s="35"/>
      <c r="W295" s="171">
        <f t="shared" si="86"/>
        <v>0</v>
      </c>
      <c r="X295" s="171">
        <v>0</v>
      </c>
      <c r="Y295" s="171">
        <f t="shared" si="87"/>
        <v>0</v>
      </c>
      <c r="Z295" s="171">
        <v>0</v>
      </c>
      <c r="AA295" s="172">
        <f t="shared" si="88"/>
        <v>0</v>
      </c>
      <c r="AR295" s="18" t="s">
        <v>218</v>
      </c>
      <c r="AT295" s="18" t="s">
        <v>187</v>
      </c>
      <c r="AU295" s="18" t="s">
        <v>125</v>
      </c>
      <c r="AY295" s="18" t="s">
        <v>186</v>
      </c>
      <c r="BE295" s="109">
        <f t="shared" si="89"/>
        <v>0</v>
      </c>
      <c r="BF295" s="109">
        <f t="shared" si="90"/>
        <v>0</v>
      </c>
      <c r="BG295" s="109">
        <f t="shared" si="91"/>
        <v>0</v>
      </c>
      <c r="BH295" s="109">
        <f t="shared" si="92"/>
        <v>0</v>
      </c>
      <c r="BI295" s="109">
        <f t="shared" si="93"/>
        <v>0</v>
      </c>
      <c r="BJ295" s="18" t="s">
        <v>83</v>
      </c>
      <c r="BK295" s="109">
        <f t="shared" si="94"/>
        <v>0</v>
      </c>
      <c r="BL295" s="18" t="s">
        <v>218</v>
      </c>
      <c r="BM295" s="18" t="s">
        <v>655</v>
      </c>
    </row>
    <row r="296" spans="2:65" s="1" customFormat="1" ht="63.75" customHeight="1">
      <c r="B296" s="34"/>
      <c r="C296" s="166" t="s">
        <v>656</v>
      </c>
      <c r="D296" s="166" t="s">
        <v>187</v>
      </c>
      <c r="E296" s="167" t="s">
        <v>657</v>
      </c>
      <c r="F296" s="244" t="s">
        <v>658</v>
      </c>
      <c r="G296" s="244"/>
      <c r="H296" s="244"/>
      <c r="I296" s="244"/>
      <c r="J296" s="168" t="s">
        <v>197</v>
      </c>
      <c r="K296" s="169">
        <v>1.658</v>
      </c>
      <c r="L296" s="245">
        <v>0</v>
      </c>
      <c r="M296" s="246"/>
      <c r="N296" s="247">
        <f t="shared" si="85"/>
        <v>0</v>
      </c>
      <c r="O296" s="247"/>
      <c r="P296" s="247"/>
      <c r="Q296" s="247"/>
      <c r="R296" s="36"/>
      <c r="T296" s="170" t="s">
        <v>22</v>
      </c>
      <c r="U296" s="43" t="s">
        <v>41</v>
      </c>
      <c r="V296" s="35"/>
      <c r="W296" s="171">
        <f t="shared" si="86"/>
        <v>0</v>
      </c>
      <c r="X296" s="171">
        <v>0</v>
      </c>
      <c r="Y296" s="171">
        <f t="shared" si="87"/>
        <v>0</v>
      </c>
      <c r="Z296" s="171">
        <v>0</v>
      </c>
      <c r="AA296" s="172">
        <f t="shared" si="88"/>
        <v>0</v>
      </c>
      <c r="AR296" s="18" t="s">
        <v>218</v>
      </c>
      <c r="AT296" s="18" t="s">
        <v>187</v>
      </c>
      <c r="AU296" s="18" t="s">
        <v>125</v>
      </c>
      <c r="AY296" s="18" t="s">
        <v>186</v>
      </c>
      <c r="BE296" s="109">
        <f t="shared" si="89"/>
        <v>0</v>
      </c>
      <c r="BF296" s="109">
        <f t="shared" si="90"/>
        <v>0</v>
      </c>
      <c r="BG296" s="109">
        <f t="shared" si="91"/>
        <v>0</v>
      </c>
      <c r="BH296" s="109">
        <f t="shared" si="92"/>
        <v>0</v>
      </c>
      <c r="BI296" s="109">
        <f t="shared" si="93"/>
        <v>0</v>
      </c>
      <c r="BJ296" s="18" t="s">
        <v>83</v>
      </c>
      <c r="BK296" s="109">
        <f t="shared" si="94"/>
        <v>0</v>
      </c>
      <c r="BL296" s="18" t="s">
        <v>218</v>
      </c>
      <c r="BM296" s="18" t="s">
        <v>659</v>
      </c>
    </row>
    <row r="297" spans="2:63" s="9" customFormat="1" ht="29.85" customHeight="1">
      <c r="B297" s="155"/>
      <c r="C297" s="156"/>
      <c r="D297" s="165" t="s">
        <v>151</v>
      </c>
      <c r="E297" s="165"/>
      <c r="F297" s="165"/>
      <c r="G297" s="165"/>
      <c r="H297" s="165"/>
      <c r="I297" s="165"/>
      <c r="J297" s="165"/>
      <c r="K297" s="165"/>
      <c r="L297" s="165"/>
      <c r="M297" s="165"/>
      <c r="N297" s="257">
        <f>BK297</f>
        <v>0</v>
      </c>
      <c r="O297" s="258"/>
      <c r="P297" s="258"/>
      <c r="Q297" s="258"/>
      <c r="R297" s="158"/>
      <c r="T297" s="159"/>
      <c r="U297" s="156"/>
      <c r="V297" s="156"/>
      <c r="W297" s="160">
        <f>SUM(W298:W322)</f>
        <v>0</v>
      </c>
      <c r="X297" s="156"/>
      <c r="Y297" s="160">
        <f>SUM(Y298:Y322)</f>
        <v>0</v>
      </c>
      <c r="Z297" s="156"/>
      <c r="AA297" s="161">
        <f>SUM(AA298:AA322)</f>
        <v>0</v>
      </c>
      <c r="AR297" s="162" t="s">
        <v>125</v>
      </c>
      <c r="AT297" s="163" t="s">
        <v>75</v>
      </c>
      <c r="AU297" s="163" t="s">
        <v>83</v>
      </c>
      <c r="AY297" s="162" t="s">
        <v>186</v>
      </c>
      <c r="BK297" s="164">
        <f>SUM(BK298:BK322)</f>
        <v>0</v>
      </c>
    </row>
    <row r="298" spans="2:65" s="1" customFormat="1" ht="38.25" customHeight="1">
      <c r="B298" s="34"/>
      <c r="C298" s="166" t="s">
        <v>429</v>
      </c>
      <c r="D298" s="166" t="s">
        <v>187</v>
      </c>
      <c r="E298" s="167" t="s">
        <v>660</v>
      </c>
      <c r="F298" s="244" t="s">
        <v>661</v>
      </c>
      <c r="G298" s="244"/>
      <c r="H298" s="244"/>
      <c r="I298" s="244"/>
      <c r="J298" s="168" t="s">
        <v>190</v>
      </c>
      <c r="K298" s="169">
        <v>31.513</v>
      </c>
      <c r="L298" s="245">
        <v>0</v>
      </c>
      <c r="M298" s="246"/>
      <c r="N298" s="247">
        <f aca="true" t="shared" si="95" ref="N298:N322">ROUND(L298*K298,2)</f>
        <v>0</v>
      </c>
      <c r="O298" s="247"/>
      <c r="P298" s="247"/>
      <c r="Q298" s="247"/>
      <c r="R298" s="36"/>
      <c r="T298" s="170" t="s">
        <v>22</v>
      </c>
      <c r="U298" s="43" t="s">
        <v>41</v>
      </c>
      <c r="V298" s="35"/>
      <c r="W298" s="171">
        <f aca="true" t="shared" si="96" ref="W298:W322">V298*K298</f>
        <v>0</v>
      </c>
      <c r="X298" s="171">
        <v>0</v>
      </c>
      <c r="Y298" s="171">
        <f aca="true" t="shared" si="97" ref="Y298:Y322">X298*K298</f>
        <v>0</v>
      </c>
      <c r="Z298" s="171">
        <v>0</v>
      </c>
      <c r="AA298" s="172">
        <f aca="true" t="shared" si="98" ref="AA298:AA322">Z298*K298</f>
        <v>0</v>
      </c>
      <c r="AR298" s="18" t="s">
        <v>218</v>
      </c>
      <c r="AT298" s="18" t="s">
        <v>187</v>
      </c>
      <c r="AU298" s="18" t="s">
        <v>125</v>
      </c>
      <c r="AY298" s="18" t="s">
        <v>186</v>
      </c>
      <c r="BE298" s="109">
        <f aca="true" t="shared" si="99" ref="BE298:BE322">IF(U298="základní",N298,0)</f>
        <v>0</v>
      </c>
      <c r="BF298" s="109">
        <f aca="true" t="shared" si="100" ref="BF298:BF322">IF(U298="snížená",N298,0)</f>
        <v>0</v>
      </c>
      <c r="BG298" s="109">
        <f aca="true" t="shared" si="101" ref="BG298:BG322">IF(U298="zákl. přenesená",N298,0)</f>
        <v>0</v>
      </c>
      <c r="BH298" s="109">
        <f aca="true" t="shared" si="102" ref="BH298:BH322">IF(U298="sníž. přenesená",N298,0)</f>
        <v>0</v>
      </c>
      <c r="BI298" s="109">
        <f aca="true" t="shared" si="103" ref="BI298:BI322">IF(U298="nulová",N298,0)</f>
        <v>0</v>
      </c>
      <c r="BJ298" s="18" t="s">
        <v>83</v>
      </c>
      <c r="BK298" s="109">
        <f aca="true" t="shared" si="104" ref="BK298:BK322">ROUND(L298*K298,2)</f>
        <v>0</v>
      </c>
      <c r="BL298" s="18" t="s">
        <v>218</v>
      </c>
      <c r="BM298" s="18" t="s">
        <v>662</v>
      </c>
    </row>
    <row r="299" spans="2:65" s="1" customFormat="1" ht="51" customHeight="1">
      <c r="B299" s="34"/>
      <c r="C299" s="166" t="s">
        <v>663</v>
      </c>
      <c r="D299" s="166" t="s">
        <v>187</v>
      </c>
      <c r="E299" s="167" t="s">
        <v>416</v>
      </c>
      <c r="F299" s="244" t="s">
        <v>417</v>
      </c>
      <c r="G299" s="244"/>
      <c r="H299" s="244"/>
      <c r="I299" s="244"/>
      <c r="J299" s="168" t="s">
        <v>197</v>
      </c>
      <c r="K299" s="169">
        <v>0.353</v>
      </c>
      <c r="L299" s="245">
        <v>0</v>
      </c>
      <c r="M299" s="246"/>
      <c r="N299" s="247">
        <f t="shared" si="95"/>
        <v>0</v>
      </c>
      <c r="O299" s="247"/>
      <c r="P299" s="247"/>
      <c r="Q299" s="247"/>
      <c r="R299" s="36"/>
      <c r="T299" s="170" t="s">
        <v>22</v>
      </c>
      <c r="U299" s="43" t="s">
        <v>41</v>
      </c>
      <c r="V299" s="35"/>
      <c r="W299" s="171">
        <f t="shared" si="96"/>
        <v>0</v>
      </c>
      <c r="X299" s="171">
        <v>0</v>
      </c>
      <c r="Y299" s="171">
        <f t="shared" si="97"/>
        <v>0</v>
      </c>
      <c r="Z299" s="171">
        <v>0</v>
      </c>
      <c r="AA299" s="172">
        <f t="shared" si="98"/>
        <v>0</v>
      </c>
      <c r="AR299" s="18" t="s">
        <v>218</v>
      </c>
      <c r="AT299" s="18" t="s">
        <v>187</v>
      </c>
      <c r="AU299" s="18" t="s">
        <v>125</v>
      </c>
      <c r="AY299" s="18" t="s">
        <v>186</v>
      </c>
      <c r="BE299" s="109">
        <f t="shared" si="99"/>
        <v>0</v>
      </c>
      <c r="BF299" s="109">
        <f t="shared" si="100"/>
        <v>0</v>
      </c>
      <c r="BG299" s="109">
        <f t="shared" si="101"/>
        <v>0</v>
      </c>
      <c r="BH299" s="109">
        <f t="shared" si="102"/>
        <v>0</v>
      </c>
      <c r="BI299" s="109">
        <f t="shared" si="103"/>
        <v>0</v>
      </c>
      <c r="BJ299" s="18" t="s">
        <v>83</v>
      </c>
      <c r="BK299" s="109">
        <f t="shared" si="104"/>
        <v>0</v>
      </c>
      <c r="BL299" s="18" t="s">
        <v>218</v>
      </c>
      <c r="BM299" s="18" t="s">
        <v>664</v>
      </c>
    </row>
    <row r="300" spans="2:65" s="1" customFormat="1" ht="76.5" customHeight="1">
      <c r="B300" s="34"/>
      <c r="C300" s="166" t="s">
        <v>432</v>
      </c>
      <c r="D300" s="166" t="s">
        <v>187</v>
      </c>
      <c r="E300" s="167" t="s">
        <v>420</v>
      </c>
      <c r="F300" s="244" t="s">
        <v>421</v>
      </c>
      <c r="G300" s="244"/>
      <c r="H300" s="244"/>
      <c r="I300" s="244"/>
      <c r="J300" s="168" t="s">
        <v>197</v>
      </c>
      <c r="K300" s="169">
        <v>0.353</v>
      </c>
      <c r="L300" s="245">
        <v>0</v>
      </c>
      <c r="M300" s="246"/>
      <c r="N300" s="247">
        <f t="shared" si="95"/>
        <v>0</v>
      </c>
      <c r="O300" s="247"/>
      <c r="P300" s="247"/>
      <c r="Q300" s="247"/>
      <c r="R300" s="36"/>
      <c r="T300" s="170" t="s">
        <v>22</v>
      </c>
      <c r="U300" s="43" t="s">
        <v>41</v>
      </c>
      <c r="V300" s="35"/>
      <c r="W300" s="171">
        <f t="shared" si="96"/>
        <v>0</v>
      </c>
      <c r="X300" s="171">
        <v>0</v>
      </c>
      <c r="Y300" s="171">
        <f t="shared" si="97"/>
        <v>0</v>
      </c>
      <c r="Z300" s="171">
        <v>0</v>
      </c>
      <c r="AA300" s="172">
        <f t="shared" si="98"/>
        <v>0</v>
      </c>
      <c r="AR300" s="18" t="s">
        <v>218</v>
      </c>
      <c r="AT300" s="18" t="s">
        <v>187</v>
      </c>
      <c r="AU300" s="18" t="s">
        <v>125</v>
      </c>
      <c r="AY300" s="18" t="s">
        <v>186</v>
      </c>
      <c r="BE300" s="109">
        <f t="shared" si="99"/>
        <v>0</v>
      </c>
      <c r="BF300" s="109">
        <f t="shared" si="100"/>
        <v>0</v>
      </c>
      <c r="BG300" s="109">
        <f t="shared" si="101"/>
        <v>0</v>
      </c>
      <c r="BH300" s="109">
        <f t="shared" si="102"/>
        <v>0</v>
      </c>
      <c r="BI300" s="109">
        <f t="shared" si="103"/>
        <v>0</v>
      </c>
      <c r="BJ300" s="18" t="s">
        <v>83</v>
      </c>
      <c r="BK300" s="109">
        <f t="shared" si="104"/>
        <v>0</v>
      </c>
      <c r="BL300" s="18" t="s">
        <v>218</v>
      </c>
      <c r="BM300" s="18" t="s">
        <v>665</v>
      </c>
    </row>
    <row r="301" spans="2:65" s="1" customFormat="1" ht="38.25" customHeight="1">
      <c r="B301" s="34"/>
      <c r="C301" s="166" t="s">
        <v>666</v>
      </c>
      <c r="D301" s="166" t="s">
        <v>187</v>
      </c>
      <c r="E301" s="167" t="s">
        <v>423</v>
      </c>
      <c r="F301" s="244" t="s">
        <v>424</v>
      </c>
      <c r="G301" s="244"/>
      <c r="H301" s="244"/>
      <c r="I301" s="244"/>
      <c r="J301" s="168" t="s">
        <v>197</v>
      </c>
      <c r="K301" s="169">
        <v>0.353</v>
      </c>
      <c r="L301" s="245">
        <v>0</v>
      </c>
      <c r="M301" s="246"/>
      <c r="N301" s="247">
        <f t="shared" si="95"/>
        <v>0</v>
      </c>
      <c r="O301" s="247"/>
      <c r="P301" s="247"/>
      <c r="Q301" s="247"/>
      <c r="R301" s="36"/>
      <c r="T301" s="170" t="s">
        <v>22</v>
      </c>
      <c r="U301" s="43" t="s">
        <v>41</v>
      </c>
      <c r="V301" s="35"/>
      <c r="W301" s="171">
        <f t="shared" si="96"/>
        <v>0</v>
      </c>
      <c r="X301" s="171">
        <v>0</v>
      </c>
      <c r="Y301" s="171">
        <f t="shared" si="97"/>
        <v>0</v>
      </c>
      <c r="Z301" s="171">
        <v>0</v>
      </c>
      <c r="AA301" s="172">
        <f t="shared" si="98"/>
        <v>0</v>
      </c>
      <c r="AR301" s="18" t="s">
        <v>218</v>
      </c>
      <c r="AT301" s="18" t="s">
        <v>187</v>
      </c>
      <c r="AU301" s="18" t="s">
        <v>125</v>
      </c>
      <c r="AY301" s="18" t="s">
        <v>186</v>
      </c>
      <c r="BE301" s="109">
        <f t="shared" si="99"/>
        <v>0</v>
      </c>
      <c r="BF301" s="109">
        <f t="shared" si="100"/>
        <v>0</v>
      </c>
      <c r="BG301" s="109">
        <f t="shared" si="101"/>
        <v>0</v>
      </c>
      <c r="BH301" s="109">
        <f t="shared" si="102"/>
        <v>0</v>
      </c>
      <c r="BI301" s="109">
        <f t="shared" si="103"/>
        <v>0</v>
      </c>
      <c r="BJ301" s="18" t="s">
        <v>83</v>
      </c>
      <c r="BK301" s="109">
        <f t="shared" si="104"/>
        <v>0</v>
      </c>
      <c r="BL301" s="18" t="s">
        <v>218</v>
      </c>
      <c r="BM301" s="18" t="s">
        <v>667</v>
      </c>
    </row>
    <row r="302" spans="2:65" s="1" customFormat="1" ht="51" customHeight="1">
      <c r="B302" s="34"/>
      <c r="C302" s="166" t="s">
        <v>436</v>
      </c>
      <c r="D302" s="166" t="s">
        <v>187</v>
      </c>
      <c r="E302" s="167" t="s">
        <v>427</v>
      </c>
      <c r="F302" s="244" t="s">
        <v>428</v>
      </c>
      <c r="G302" s="244"/>
      <c r="H302" s="244"/>
      <c r="I302" s="244"/>
      <c r="J302" s="168" t="s">
        <v>197</v>
      </c>
      <c r="K302" s="169">
        <v>3.53</v>
      </c>
      <c r="L302" s="245">
        <v>0</v>
      </c>
      <c r="M302" s="246"/>
      <c r="N302" s="247">
        <f t="shared" si="95"/>
        <v>0</v>
      </c>
      <c r="O302" s="247"/>
      <c r="P302" s="247"/>
      <c r="Q302" s="247"/>
      <c r="R302" s="36"/>
      <c r="T302" s="170" t="s">
        <v>22</v>
      </c>
      <c r="U302" s="43" t="s">
        <v>41</v>
      </c>
      <c r="V302" s="35"/>
      <c r="W302" s="171">
        <f t="shared" si="96"/>
        <v>0</v>
      </c>
      <c r="X302" s="171">
        <v>0</v>
      </c>
      <c r="Y302" s="171">
        <f t="shared" si="97"/>
        <v>0</v>
      </c>
      <c r="Z302" s="171">
        <v>0</v>
      </c>
      <c r="AA302" s="172">
        <f t="shared" si="98"/>
        <v>0</v>
      </c>
      <c r="AR302" s="18" t="s">
        <v>218</v>
      </c>
      <c r="AT302" s="18" t="s">
        <v>187</v>
      </c>
      <c r="AU302" s="18" t="s">
        <v>125</v>
      </c>
      <c r="AY302" s="18" t="s">
        <v>186</v>
      </c>
      <c r="BE302" s="109">
        <f t="shared" si="99"/>
        <v>0</v>
      </c>
      <c r="BF302" s="109">
        <f t="shared" si="100"/>
        <v>0</v>
      </c>
      <c r="BG302" s="109">
        <f t="shared" si="101"/>
        <v>0</v>
      </c>
      <c r="BH302" s="109">
        <f t="shared" si="102"/>
        <v>0</v>
      </c>
      <c r="BI302" s="109">
        <f t="shared" si="103"/>
        <v>0</v>
      </c>
      <c r="BJ302" s="18" t="s">
        <v>83</v>
      </c>
      <c r="BK302" s="109">
        <f t="shared" si="104"/>
        <v>0</v>
      </c>
      <c r="BL302" s="18" t="s">
        <v>218</v>
      </c>
      <c r="BM302" s="18" t="s">
        <v>668</v>
      </c>
    </row>
    <row r="303" spans="2:65" s="1" customFormat="1" ht="51" customHeight="1">
      <c r="B303" s="34"/>
      <c r="C303" s="166" t="s">
        <v>669</v>
      </c>
      <c r="D303" s="166" t="s">
        <v>187</v>
      </c>
      <c r="E303" s="167" t="s">
        <v>670</v>
      </c>
      <c r="F303" s="244" t="s">
        <v>671</v>
      </c>
      <c r="G303" s="244"/>
      <c r="H303" s="244"/>
      <c r="I303" s="244"/>
      <c r="J303" s="168" t="s">
        <v>197</v>
      </c>
      <c r="K303" s="169">
        <v>0.353</v>
      </c>
      <c r="L303" s="245">
        <v>0</v>
      </c>
      <c r="M303" s="246"/>
      <c r="N303" s="247">
        <f t="shared" si="95"/>
        <v>0</v>
      </c>
      <c r="O303" s="247"/>
      <c r="P303" s="247"/>
      <c r="Q303" s="247"/>
      <c r="R303" s="36"/>
      <c r="T303" s="170" t="s">
        <v>22</v>
      </c>
      <c r="U303" s="43" t="s">
        <v>41</v>
      </c>
      <c r="V303" s="35"/>
      <c r="W303" s="171">
        <f t="shared" si="96"/>
        <v>0</v>
      </c>
      <c r="X303" s="171">
        <v>0</v>
      </c>
      <c r="Y303" s="171">
        <f t="shared" si="97"/>
        <v>0</v>
      </c>
      <c r="Z303" s="171">
        <v>0</v>
      </c>
      <c r="AA303" s="172">
        <f t="shared" si="98"/>
        <v>0</v>
      </c>
      <c r="AR303" s="18" t="s">
        <v>218</v>
      </c>
      <c r="AT303" s="18" t="s">
        <v>187</v>
      </c>
      <c r="AU303" s="18" t="s">
        <v>125</v>
      </c>
      <c r="AY303" s="18" t="s">
        <v>186</v>
      </c>
      <c r="BE303" s="109">
        <f t="shared" si="99"/>
        <v>0</v>
      </c>
      <c r="BF303" s="109">
        <f t="shared" si="100"/>
        <v>0</v>
      </c>
      <c r="BG303" s="109">
        <f t="shared" si="101"/>
        <v>0</v>
      </c>
      <c r="BH303" s="109">
        <f t="shared" si="102"/>
        <v>0</v>
      </c>
      <c r="BI303" s="109">
        <f t="shared" si="103"/>
        <v>0</v>
      </c>
      <c r="BJ303" s="18" t="s">
        <v>83</v>
      </c>
      <c r="BK303" s="109">
        <f t="shared" si="104"/>
        <v>0</v>
      </c>
      <c r="BL303" s="18" t="s">
        <v>218</v>
      </c>
      <c r="BM303" s="18" t="s">
        <v>672</v>
      </c>
    </row>
    <row r="304" spans="2:65" s="1" customFormat="1" ht="63.75" customHeight="1">
      <c r="B304" s="34"/>
      <c r="C304" s="166" t="s">
        <v>439</v>
      </c>
      <c r="D304" s="166" t="s">
        <v>187</v>
      </c>
      <c r="E304" s="167" t="s">
        <v>673</v>
      </c>
      <c r="F304" s="244" t="s">
        <v>674</v>
      </c>
      <c r="G304" s="244"/>
      <c r="H304" s="244"/>
      <c r="I304" s="244"/>
      <c r="J304" s="168" t="s">
        <v>190</v>
      </c>
      <c r="K304" s="169">
        <v>9.9</v>
      </c>
      <c r="L304" s="245">
        <v>0</v>
      </c>
      <c r="M304" s="246"/>
      <c r="N304" s="247">
        <f t="shared" si="95"/>
        <v>0</v>
      </c>
      <c r="O304" s="247"/>
      <c r="P304" s="247"/>
      <c r="Q304" s="247"/>
      <c r="R304" s="36"/>
      <c r="T304" s="170" t="s">
        <v>22</v>
      </c>
      <c r="U304" s="43" t="s">
        <v>41</v>
      </c>
      <c r="V304" s="35"/>
      <c r="W304" s="171">
        <f t="shared" si="96"/>
        <v>0</v>
      </c>
      <c r="X304" s="171">
        <v>0</v>
      </c>
      <c r="Y304" s="171">
        <f t="shared" si="97"/>
        <v>0</v>
      </c>
      <c r="Z304" s="171">
        <v>0</v>
      </c>
      <c r="AA304" s="172">
        <f t="shared" si="98"/>
        <v>0</v>
      </c>
      <c r="AR304" s="18" t="s">
        <v>218</v>
      </c>
      <c r="AT304" s="18" t="s">
        <v>187</v>
      </c>
      <c r="AU304" s="18" t="s">
        <v>125</v>
      </c>
      <c r="AY304" s="18" t="s">
        <v>186</v>
      </c>
      <c r="BE304" s="109">
        <f t="shared" si="99"/>
        <v>0</v>
      </c>
      <c r="BF304" s="109">
        <f t="shared" si="100"/>
        <v>0</v>
      </c>
      <c r="BG304" s="109">
        <f t="shared" si="101"/>
        <v>0</v>
      </c>
      <c r="BH304" s="109">
        <f t="shared" si="102"/>
        <v>0</v>
      </c>
      <c r="BI304" s="109">
        <f t="shared" si="103"/>
        <v>0</v>
      </c>
      <c r="BJ304" s="18" t="s">
        <v>83</v>
      </c>
      <c r="BK304" s="109">
        <f t="shared" si="104"/>
        <v>0</v>
      </c>
      <c r="BL304" s="18" t="s">
        <v>218</v>
      </c>
      <c r="BM304" s="18" t="s">
        <v>675</v>
      </c>
    </row>
    <row r="305" spans="2:65" s="1" customFormat="1" ht="51" customHeight="1">
      <c r="B305" s="34"/>
      <c r="C305" s="166" t="s">
        <v>676</v>
      </c>
      <c r="D305" s="166" t="s">
        <v>187</v>
      </c>
      <c r="E305" s="167" t="s">
        <v>677</v>
      </c>
      <c r="F305" s="244" t="s">
        <v>678</v>
      </c>
      <c r="G305" s="244"/>
      <c r="H305" s="244"/>
      <c r="I305" s="244"/>
      <c r="J305" s="168" t="s">
        <v>190</v>
      </c>
      <c r="K305" s="169">
        <v>9.9</v>
      </c>
      <c r="L305" s="245">
        <v>0</v>
      </c>
      <c r="M305" s="246"/>
      <c r="N305" s="247">
        <f t="shared" si="95"/>
        <v>0</v>
      </c>
      <c r="O305" s="247"/>
      <c r="P305" s="247"/>
      <c r="Q305" s="247"/>
      <c r="R305" s="36"/>
      <c r="T305" s="170" t="s">
        <v>22</v>
      </c>
      <c r="U305" s="43" t="s">
        <v>41</v>
      </c>
      <c r="V305" s="35"/>
      <c r="W305" s="171">
        <f t="shared" si="96"/>
        <v>0</v>
      </c>
      <c r="X305" s="171">
        <v>0</v>
      </c>
      <c r="Y305" s="171">
        <f t="shared" si="97"/>
        <v>0</v>
      </c>
      <c r="Z305" s="171">
        <v>0</v>
      </c>
      <c r="AA305" s="172">
        <f t="shared" si="98"/>
        <v>0</v>
      </c>
      <c r="AR305" s="18" t="s">
        <v>218</v>
      </c>
      <c r="AT305" s="18" t="s">
        <v>187</v>
      </c>
      <c r="AU305" s="18" t="s">
        <v>125</v>
      </c>
      <c r="AY305" s="18" t="s">
        <v>186</v>
      </c>
      <c r="BE305" s="109">
        <f t="shared" si="99"/>
        <v>0</v>
      </c>
      <c r="BF305" s="109">
        <f t="shared" si="100"/>
        <v>0</v>
      </c>
      <c r="BG305" s="109">
        <f t="shared" si="101"/>
        <v>0</v>
      </c>
      <c r="BH305" s="109">
        <f t="shared" si="102"/>
        <v>0</v>
      </c>
      <c r="BI305" s="109">
        <f t="shared" si="103"/>
        <v>0</v>
      </c>
      <c r="BJ305" s="18" t="s">
        <v>83</v>
      </c>
      <c r="BK305" s="109">
        <f t="shared" si="104"/>
        <v>0</v>
      </c>
      <c r="BL305" s="18" t="s">
        <v>218</v>
      </c>
      <c r="BM305" s="18" t="s">
        <v>679</v>
      </c>
    </row>
    <row r="306" spans="2:65" s="1" customFormat="1" ht="38.25" customHeight="1">
      <c r="B306" s="34"/>
      <c r="C306" s="166" t="s">
        <v>443</v>
      </c>
      <c r="D306" s="166" t="s">
        <v>187</v>
      </c>
      <c r="E306" s="167" t="s">
        <v>680</v>
      </c>
      <c r="F306" s="244" t="s">
        <v>681</v>
      </c>
      <c r="G306" s="244"/>
      <c r="H306" s="244"/>
      <c r="I306" s="244"/>
      <c r="J306" s="168" t="s">
        <v>257</v>
      </c>
      <c r="K306" s="169">
        <v>7.92</v>
      </c>
      <c r="L306" s="245">
        <v>0</v>
      </c>
      <c r="M306" s="246"/>
      <c r="N306" s="247">
        <f t="shared" si="95"/>
        <v>0</v>
      </c>
      <c r="O306" s="247"/>
      <c r="P306" s="247"/>
      <c r="Q306" s="247"/>
      <c r="R306" s="36"/>
      <c r="T306" s="170" t="s">
        <v>22</v>
      </c>
      <c r="U306" s="43" t="s">
        <v>41</v>
      </c>
      <c r="V306" s="35"/>
      <c r="W306" s="171">
        <f t="shared" si="96"/>
        <v>0</v>
      </c>
      <c r="X306" s="171">
        <v>0</v>
      </c>
      <c r="Y306" s="171">
        <f t="shared" si="97"/>
        <v>0</v>
      </c>
      <c r="Z306" s="171">
        <v>0</v>
      </c>
      <c r="AA306" s="172">
        <f t="shared" si="98"/>
        <v>0</v>
      </c>
      <c r="AR306" s="18" t="s">
        <v>218</v>
      </c>
      <c r="AT306" s="18" t="s">
        <v>187</v>
      </c>
      <c r="AU306" s="18" t="s">
        <v>125</v>
      </c>
      <c r="AY306" s="18" t="s">
        <v>186</v>
      </c>
      <c r="BE306" s="109">
        <f t="shared" si="99"/>
        <v>0</v>
      </c>
      <c r="BF306" s="109">
        <f t="shared" si="100"/>
        <v>0</v>
      </c>
      <c r="BG306" s="109">
        <f t="shared" si="101"/>
        <v>0</v>
      </c>
      <c r="BH306" s="109">
        <f t="shared" si="102"/>
        <v>0</v>
      </c>
      <c r="BI306" s="109">
        <f t="shared" si="103"/>
        <v>0</v>
      </c>
      <c r="BJ306" s="18" t="s">
        <v>83</v>
      </c>
      <c r="BK306" s="109">
        <f t="shared" si="104"/>
        <v>0</v>
      </c>
      <c r="BL306" s="18" t="s">
        <v>218</v>
      </c>
      <c r="BM306" s="18" t="s">
        <v>682</v>
      </c>
    </row>
    <row r="307" spans="2:65" s="1" customFormat="1" ht="38.25" customHeight="1">
      <c r="B307" s="34"/>
      <c r="C307" s="166" t="s">
        <v>683</v>
      </c>
      <c r="D307" s="166" t="s">
        <v>187</v>
      </c>
      <c r="E307" s="167" t="s">
        <v>684</v>
      </c>
      <c r="F307" s="244" t="s">
        <v>685</v>
      </c>
      <c r="G307" s="244"/>
      <c r="H307" s="244"/>
      <c r="I307" s="244"/>
      <c r="J307" s="168" t="s">
        <v>190</v>
      </c>
      <c r="K307" s="169">
        <v>9.9</v>
      </c>
      <c r="L307" s="245">
        <v>0</v>
      </c>
      <c r="M307" s="246"/>
      <c r="N307" s="247">
        <f t="shared" si="95"/>
        <v>0</v>
      </c>
      <c r="O307" s="247"/>
      <c r="P307" s="247"/>
      <c r="Q307" s="247"/>
      <c r="R307" s="36"/>
      <c r="T307" s="170" t="s">
        <v>22</v>
      </c>
      <c r="U307" s="43" t="s">
        <v>41</v>
      </c>
      <c r="V307" s="35"/>
      <c r="W307" s="171">
        <f t="shared" si="96"/>
        <v>0</v>
      </c>
      <c r="X307" s="171">
        <v>0</v>
      </c>
      <c r="Y307" s="171">
        <f t="shared" si="97"/>
        <v>0</v>
      </c>
      <c r="Z307" s="171">
        <v>0</v>
      </c>
      <c r="AA307" s="172">
        <f t="shared" si="98"/>
        <v>0</v>
      </c>
      <c r="AR307" s="18" t="s">
        <v>218</v>
      </c>
      <c r="AT307" s="18" t="s">
        <v>187</v>
      </c>
      <c r="AU307" s="18" t="s">
        <v>125</v>
      </c>
      <c r="AY307" s="18" t="s">
        <v>186</v>
      </c>
      <c r="BE307" s="109">
        <f t="shared" si="99"/>
        <v>0</v>
      </c>
      <c r="BF307" s="109">
        <f t="shared" si="100"/>
        <v>0</v>
      </c>
      <c r="BG307" s="109">
        <f t="shared" si="101"/>
        <v>0</v>
      </c>
      <c r="BH307" s="109">
        <f t="shared" si="102"/>
        <v>0</v>
      </c>
      <c r="BI307" s="109">
        <f t="shared" si="103"/>
        <v>0</v>
      </c>
      <c r="BJ307" s="18" t="s">
        <v>83</v>
      </c>
      <c r="BK307" s="109">
        <f t="shared" si="104"/>
        <v>0</v>
      </c>
      <c r="BL307" s="18" t="s">
        <v>218</v>
      </c>
      <c r="BM307" s="18" t="s">
        <v>686</v>
      </c>
    </row>
    <row r="308" spans="2:65" s="1" customFormat="1" ht="51" customHeight="1">
      <c r="B308" s="34"/>
      <c r="C308" s="166" t="s">
        <v>446</v>
      </c>
      <c r="D308" s="166" t="s">
        <v>187</v>
      </c>
      <c r="E308" s="167" t="s">
        <v>687</v>
      </c>
      <c r="F308" s="244" t="s">
        <v>688</v>
      </c>
      <c r="G308" s="244"/>
      <c r="H308" s="244"/>
      <c r="I308" s="244"/>
      <c r="J308" s="168" t="s">
        <v>190</v>
      </c>
      <c r="K308" s="169">
        <v>9.9</v>
      </c>
      <c r="L308" s="245">
        <v>0</v>
      </c>
      <c r="M308" s="246"/>
      <c r="N308" s="247">
        <f t="shared" si="95"/>
        <v>0</v>
      </c>
      <c r="O308" s="247"/>
      <c r="P308" s="247"/>
      <c r="Q308" s="247"/>
      <c r="R308" s="36"/>
      <c r="T308" s="170" t="s">
        <v>22</v>
      </c>
      <c r="U308" s="43" t="s">
        <v>41</v>
      </c>
      <c r="V308" s="35"/>
      <c r="W308" s="171">
        <f t="shared" si="96"/>
        <v>0</v>
      </c>
      <c r="X308" s="171">
        <v>0</v>
      </c>
      <c r="Y308" s="171">
        <f t="shared" si="97"/>
        <v>0</v>
      </c>
      <c r="Z308" s="171">
        <v>0</v>
      </c>
      <c r="AA308" s="172">
        <f t="shared" si="98"/>
        <v>0</v>
      </c>
      <c r="AR308" s="18" t="s">
        <v>218</v>
      </c>
      <c r="AT308" s="18" t="s">
        <v>187</v>
      </c>
      <c r="AU308" s="18" t="s">
        <v>125</v>
      </c>
      <c r="AY308" s="18" t="s">
        <v>186</v>
      </c>
      <c r="BE308" s="109">
        <f t="shared" si="99"/>
        <v>0</v>
      </c>
      <c r="BF308" s="109">
        <f t="shared" si="100"/>
        <v>0</v>
      </c>
      <c r="BG308" s="109">
        <f t="shared" si="101"/>
        <v>0</v>
      </c>
      <c r="BH308" s="109">
        <f t="shared" si="102"/>
        <v>0</v>
      </c>
      <c r="BI308" s="109">
        <f t="shared" si="103"/>
        <v>0</v>
      </c>
      <c r="BJ308" s="18" t="s">
        <v>83</v>
      </c>
      <c r="BK308" s="109">
        <f t="shared" si="104"/>
        <v>0</v>
      </c>
      <c r="BL308" s="18" t="s">
        <v>218</v>
      </c>
      <c r="BM308" s="18" t="s">
        <v>689</v>
      </c>
    </row>
    <row r="309" spans="2:65" s="1" customFormat="1" ht="25.5" customHeight="1">
      <c r="B309" s="34"/>
      <c r="C309" s="173" t="s">
        <v>690</v>
      </c>
      <c r="D309" s="173" t="s">
        <v>199</v>
      </c>
      <c r="E309" s="174" t="s">
        <v>691</v>
      </c>
      <c r="F309" s="248" t="s">
        <v>692</v>
      </c>
      <c r="G309" s="248"/>
      <c r="H309" s="248"/>
      <c r="I309" s="248"/>
      <c r="J309" s="175" t="s">
        <v>190</v>
      </c>
      <c r="K309" s="176">
        <v>10.89</v>
      </c>
      <c r="L309" s="249">
        <v>0</v>
      </c>
      <c r="M309" s="250"/>
      <c r="N309" s="251">
        <f t="shared" si="95"/>
        <v>0</v>
      </c>
      <c r="O309" s="247"/>
      <c r="P309" s="247"/>
      <c r="Q309" s="247"/>
      <c r="R309" s="36"/>
      <c r="T309" s="170" t="s">
        <v>22</v>
      </c>
      <c r="U309" s="43" t="s">
        <v>41</v>
      </c>
      <c r="V309" s="35"/>
      <c r="W309" s="171">
        <f t="shared" si="96"/>
        <v>0</v>
      </c>
      <c r="X309" s="171">
        <v>0</v>
      </c>
      <c r="Y309" s="171">
        <f t="shared" si="97"/>
        <v>0</v>
      </c>
      <c r="Z309" s="171">
        <v>0</v>
      </c>
      <c r="AA309" s="172">
        <f t="shared" si="98"/>
        <v>0</v>
      </c>
      <c r="AR309" s="18" t="s">
        <v>246</v>
      </c>
      <c r="AT309" s="18" t="s">
        <v>199</v>
      </c>
      <c r="AU309" s="18" t="s">
        <v>125</v>
      </c>
      <c r="AY309" s="18" t="s">
        <v>186</v>
      </c>
      <c r="BE309" s="109">
        <f t="shared" si="99"/>
        <v>0</v>
      </c>
      <c r="BF309" s="109">
        <f t="shared" si="100"/>
        <v>0</v>
      </c>
      <c r="BG309" s="109">
        <f t="shared" si="101"/>
        <v>0</v>
      </c>
      <c r="BH309" s="109">
        <f t="shared" si="102"/>
        <v>0</v>
      </c>
      <c r="BI309" s="109">
        <f t="shared" si="103"/>
        <v>0</v>
      </c>
      <c r="BJ309" s="18" t="s">
        <v>83</v>
      </c>
      <c r="BK309" s="109">
        <f t="shared" si="104"/>
        <v>0</v>
      </c>
      <c r="BL309" s="18" t="s">
        <v>218</v>
      </c>
      <c r="BM309" s="18" t="s">
        <v>693</v>
      </c>
    </row>
    <row r="310" spans="2:65" s="1" customFormat="1" ht="25.5" customHeight="1">
      <c r="B310" s="34"/>
      <c r="C310" s="173" t="s">
        <v>450</v>
      </c>
      <c r="D310" s="173" t="s">
        <v>199</v>
      </c>
      <c r="E310" s="174" t="s">
        <v>694</v>
      </c>
      <c r="F310" s="248" t="s">
        <v>695</v>
      </c>
      <c r="G310" s="248"/>
      <c r="H310" s="248"/>
      <c r="I310" s="248"/>
      <c r="J310" s="175" t="s">
        <v>257</v>
      </c>
      <c r="K310" s="176">
        <v>22</v>
      </c>
      <c r="L310" s="249">
        <v>0</v>
      </c>
      <c r="M310" s="250"/>
      <c r="N310" s="251">
        <f t="shared" si="95"/>
        <v>0</v>
      </c>
      <c r="O310" s="247"/>
      <c r="P310" s="247"/>
      <c r="Q310" s="247"/>
      <c r="R310" s="36"/>
      <c r="T310" s="170" t="s">
        <v>22</v>
      </c>
      <c r="U310" s="43" t="s">
        <v>41</v>
      </c>
      <c r="V310" s="35"/>
      <c r="W310" s="171">
        <f t="shared" si="96"/>
        <v>0</v>
      </c>
      <c r="X310" s="171">
        <v>0</v>
      </c>
      <c r="Y310" s="171">
        <f t="shared" si="97"/>
        <v>0</v>
      </c>
      <c r="Z310" s="171">
        <v>0</v>
      </c>
      <c r="AA310" s="172">
        <f t="shared" si="98"/>
        <v>0</v>
      </c>
      <c r="AR310" s="18" t="s">
        <v>246</v>
      </c>
      <c r="AT310" s="18" t="s">
        <v>199</v>
      </c>
      <c r="AU310" s="18" t="s">
        <v>125</v>
      </c>
      <c r="AY310" s="18" t="s">
        <v>186</v>
      </c>
      <c r="BE310" s="109">
        <f t="shared" si="99"/>
        <v>0</v>
      </c>
      <c r="BF310" s="109">
        <f t="shared" si="100"/>
        <v>0</v>
      </c>
      <c r="BG310" s="109">
        <f t="shared" si="101"/>
        <v>0</v>
      </c>
      <c r="BH310" s="109">
        <f t="shared" si="102"/>
        <v>0</v>
      </c>
      <c r="BI310" s="109">
        <f t="shared" si="103"/>
        <v>0</v>
      </c>
      <c r="BJ310" s="18" t="s">
        <v>83</v>
      </c>
      <c r="BK310" s="109">
        <f t="shared" si="104"/>
        <v>0</v>
      </c>
      <c r="BL310" s="18" t="s">
        <v>218</v>
      </c>
      <c r="BM310" s="18" t="s">
        <v>696</v>
      </c>
    </row>
    <row r="311" spans="2:65" s="1" customFormat="1" ht="51" customHeight="1">
      <c r="B311" s="34"/>
      <c r="C311" s="166" t="s">
        <v>697</v>
      </c>
      <c r="D311" s="166" t="s">
        <v>187</v>
      </c>
      <c r="E311" s="167" t="s">
        <v>698</v>
      </c>
      <c r="F311" s="244" t="s">
        <v>699</v>
      </c>
      <c r="G311" s="244"/>
      <c r="H311" s="244"/>
      <c r="I311" s="244"/>
      <c r="J311" s="168" t="s">
        <v>190</v>
      </c>
      <c r="K311" s="169">
        <v>357.9</v>
      </c>
      <c r="L311" s="245">
        <v>0</v>
      </c>
      <c r="M311" s="246"/>
      <c r="N311" s="247">
        <f t="shared" si="95"/>
        <v>0</v>
      </c>
      <c r="O311" s="247"/>
      <c r="P311" s="247"/>
      <c r="Q311" s="247"/>
      <c r="R311" s="36"/>
      <c r="T311" s="170" t="s">
        <v>22</v>
      </c>
      <c r="U311" s="43" t="s">
        <v>41</v>
      </c>
      <c r="V311" s="35"/>
      <c r="W311" s="171">
        <f t="shared" si="96"/>
        <v>0</v>
      </c>
      <c r="X311" s="171">
        <v>0</v>
      </c>
      <c r="Y311" s="171">
        <f t="shared" si="97"/>
        <v>0</v>
      </c>
      <c r="Z311" s="171">
        <v>0</v>
      </c>
      <c r="AA311" s="172">
        <f t="shared" si="98"/>
        <v>0</v>
      </c>
      <c r="AR311" s="18" t="s">
        <v>218</v>
      </c>
      <c r="AT311" s="18" t="s">
        <v>187</v>
      </c>
      <c r="AU311" s="18" t="s">
        <v>125</v>
      </c>
      <c r="AY311" s="18" t="s">
        <v>186</v>
      </c>
      <c r="BE311" s="109">
        <f t="shared" si="99"/>
        <v>0</v>
      </c>
      <c r="BF311" s="109">
        <f t="shared" si="100"/>
        <v>0</v>
      </c>
      <c r="BG311" s="109">
        <f t="shared" si="101"/>
        <v>0</v>
      </c>
      <c r="BH311" s="109">
        <f t="shared" si="102"/>
        <v>0</v>
      </c>
      <c r="BI311" s="109">
        <f t="shared" si="103"/>
        <v>0</v>
      </c>
      <c r="BJ311" s="18" t="s">
        <v>83</v>
      </c>
      <c r="BK311" s="109">
        <f t="shared" si="104"/>
        <v>0</v>
      </c>
      <c r="BL311" s="18" t="s">
        <v>218</v>
      </c>
      <c r="BM311" s="18" t="s">
        <v>700</v>
      </c>
    </row>
    <row r="312" spans="2:65" s="1" customFormat="1" ht="51" customHeight="1">
      <c r="B312" s="34"/>
      <c r="C312" s="173" t="s">
        <v>453</v>
      </c>
      <c r="D312" s="173" t="s">
        <v>199</v>
      </c>
      <c r="E312" s="174" t="s">
        <v>701</v>
      </c>
      <c r="F312" s="248" t="s">
        <v>702</v>
      </c>
      <c r="G312" s="248"/>
      <c r="H312" s="248"/>
      <c r="I312" s="248"/>
      <c r="J312" s="175" t="s">
        <v>190</v>
      </c>
      <c r="K312" s="176">
        <v>375.795</v>
      </c>
      <c r="L312" s="249">
        <v>0</v>
      </c>
      <c r="M312" s="250"/>
      <c r="N312" s="251">
        <f t="shared" si="95"/>
        <v>0</v>
      </c>
      <c r="O312" s="247"/>
      <c r="P312" s="247"/>
      <c r="Q312" s="247"/>
      <c r="R312" s="36"/>
      <c r="T312" s="170" t="s">
        <v>22</v>
      </c>
      <c r="U312" s="43" t="s">
        <v>41</v>
      </c>
      <c r="V312" s="35"/>
      <c r="W312" s="171">
        <f t="shared" si="96"/>
        <v>0</v>
      </c>
      <c r="X312" s="171">
        <v>0</v>
      </c>
      <c r="Y312" s="171">
        <f t="shared" si="97"/>
        <v>0</v>
      </c>
      <c r="Z312" s="171">
        <v>0</v>
      </c>
      <c r="AA312" s="172">
        <f t="shared" si="98"/>
        <v>0</v>
      </c>
      <c r="AR312" s="18" t="s">
        <v>246</v>
      </c>
      <c r="AT312" s="18" t="s">
        <v>199</v>
      </c>
      <c r="AU312" s="18" t="s">
        <v>125</v>
      </c>
      <c r="AY312" s="18" t="s">
        <v>186</v>
      </c>
      <c r="BE312" s="109">
        <f t="shared" si="99"/>
        <v>0</v>
      </c>
      <c r="BF312" s="109">
        <f t="shared" si="100"/>
        <v>0</v>
      </c>
      <c r="BG312" s="109">
        <f t="shared" si="101"/>
        <v>0</v>
      </c>
      <c r="BH312" s="109">
        <f t="shared" si="102"/>
        <v>0</v>
      </c>
      <c r="BI312" s="109">
        <f t="shared" si="103"/>
        <v>0</v>
      </c>
      <c r="BJ312" s="18" t="s">
        <v>83</v>
      </c>
      <c r="BK312" s="109">
        <f t="shared" si="104"/>
        <v>0</v>
      </c>
      <c r="BL312" s="18" t="s">
        <v>218</v>
      </c>
      <c r="BM312" s="18" t="s">
        <v>703</v>
      </c>
    </row>
    <row r="313" spans="2:65" s="1" customFormat="1" ht="51" customHeight="1">
      <c r="B313" s="34"/>
      <c r="C313" s="166" t="s">
        <v>704</v>
      </c>
      <c r="D313" s="166" t="s">
        <v>187</v>
      </c>
      <c r="E313" s="167" t="s">
        <v>705</v>
      </c>
      <c r="F313" s="244" t="s">
        <v>706</v>
      </c>
      <c r="G313" s="244"/>
      <c r="H313" s="244"/>
      <c r="I313" s="244"/>
      <c r="J313" s="168" t="s">
        <v>257</v>
      </c>
      <c r="K313" s="169">
        <v>286.32</v>
      </c>
      <c r="L313" s="245">
        <v>0</v>
      </c>
      <c r="M313" s="246"/>
      <c r="N313" s="247">
        <f t="shared" si="95"/>
        <v>0</v>
      </c>
      <c r="O313" s="247"/>
      <c r="P313" s="247"/>
      <c r="Q313" s="247"/>
      <c r="R313" s="36"/>
      <c r="T313" s="170" t="s">
        <v>22</v>
      </c>
      <c r="U313" s="43" t="s">
        <v>41</v>
      </c>
      <c r="V313" s="35"/>
      <c r="W313" s="171">
        <f t="shared" si="96"/>
        <v>0</v>
      </c>
      <c r="X313" s="171">
        <v>0</v>
      </c>
      <c r="Y313" s="171">
        <f t="shared" si="97"/>
        <v>0</v>
      </c>
      <c r="Z313" s="171">
        <v>0</v>
      </c>
      <c r="AA313" s="172">
        <f t="shared" si="98"/>
        <v>0</v>
      </c>
      <c r="AR313" s="18" t="s">
        <v>218</v>
      </c>
      <c r="AT313" s="18" t="s">
        <v>187</v>
      </c>
      <c r="AU313" s="18" t="s">
        <v>125</v>
      </c>
      <c r="AY313" s="18" t="s">
        <v>186</v>
      </c>
      <c r="BE313" s="109">
        <f t="shared" si="99"/>
        <v>0</v>
      </c>
      <c r="BF313" s="109">
        <f t="shared" si="100"/>
        <v>0</v>
      </c>
      <c r="BG313" s="109">
        <f t="shared" si="101"/>
        <v>0</v>
      </c>
      <c r="BH313" s="109">
        <f t="shared" si="102"/>
        <v>0</v>
      </c>
      <c r="BI313" s="109">
        <f t="shared" si="103"/>
        <v>0</v>
      </c>
      <c r="BJ313" s="18" t="s">
        <v>83</v>
      </c>
      <c r="BK313" s="109">
        <f t="shared" si="104"/>
        <v>0</v>
      </c>
      <c r="BL313" s="18" t="s">
        <v>218</v>
      </c>
      <c r="BM313" s="18" t="s">
        <v>707</v>
      </c>
    </row>
    <row r="314" spans="2:65" s="1" customFormat="1" ht="38.25" customHeight="1">
      <c r="B314" s="34"/>
      <c r="C314" s="166" t="s">
        <v>457</v>
      </c>
      <c r="D314" s="166" t="s">
        <v>187</v>
      </c>
      <c r="E314" s="167" t="s">
        <v>708</v>
      </c>
      <c r="F314" s="244" t="s">
        <v>709</v>
      </c>
      <c r="G314" s="244"/>
      <c r="H314" s="244"/>
      <c r="I314" s="244"/>
      <c r="J314" s="168" t="s">
        <v>190</v>
      </c>
      <c r="K314" s="169">
        <v>31.513</v>
      </c>
      <c r="L314" s="245">
        <v>0</v>
      </c>
      <c r="M314" s="246"/>
      <c r="N314" s="247">
        <f t="shared" si="95"/>
        <v>0</v>
      </c>
      <c r="O314" s="247"/>
      <c r="P314" s="247"/>
      <c r="Q314" s="247"/>
      <c r="R314" s="36"/>
      <c r="T314" s="170" t="s">
        <v>22</v>
      </c>
      <c r="U314" s="43" t="s">
        <v>41</v>
      </c>
      <c r="V314" s="35"/>
      <c r="W314" s="171">
        <f t="shared" si="96"/>
        <v>0</v>
      </c>
      <c r="X314" s="171">
        <v>0</v>
      </c>
      <c r="Y314" s="171">
        <f t="shared" si="97"/>
        <v>0</v>
      </c>
      <c r="Z314" s="171">
        <v>0</v>
      </c>
      <c r="AA314" s="172">
        <f t="shared" si="98"/>
        <v>0</v>
      </c>
      <c r="AR314" s="18" t="s">
        <v>218</v>
      </c>
      <c r="AT314" s="18" t="s">
        <v>187</v>
      </c>
      <c r="AU314" s="18" t="s">
        <v>125</v>
      </c>
      <c r="AY314" s="18" t="s">
        <v>186</v>
      </c>
      <c r="BE314" s="109">
        <f t="shared" si="99"/>
        <v>0</v>
      </c>
      <c r="BF314" s="109">
        <f t="shared" si="100"/>
        <v>0</v>
      </c>
      <c r="BG314" s="109">
        <f t="shared" si="101"/>
        <v>0</v>
      </c>
      <c r="BH314" s="109">
        <f t="shared" si="102"/>
        <v>0</v>
      </c>
      <c r="BI314" s="109">
        <f t="shared" si="103"/>
        <v>0</v>
      </c>
      <c r="BJ314" s="18" t="s">
        <v>83</v>
      </c>
      <c r="BK314" s="109">
        <f t="shared" si="104"/>
        <v>0</v>
      </c>
      <c r="BL314" s="18" t="s">
        <v>218</v>
      </c>
      <c r="BM314" s="18" t="s">
        <v>710</v>
      </c>
    </row>
    <row r="315" spans="2:65" s="1" customFormat="1" ht="16.5" customHeight="1">
      <c r="B315" s="34"/>
      <c r="C315" s="173" t="s">
        <v>711</v>
      </c>
      <c r="D315" s="173" t="s">
        <v>199</v>
      </c>
      <c r="E315" s="174" t="s">
        <v>712</v>
      </c>
      <c r="F315" s="248" t="s">
        <v>713</v>
      </c>
      <c r="G315" s="248"/>
      <c r="H315" s="248"/>
      <c r="I315" s="248"/>
      <c r="J315" s="175" t="s">
        <v>190</v>
      </c>
      <c r="K315" s="176">
        <v>37.816</v>
      </c>
      <c r="L315" s="249">
        <v>0</v>
      </c>
      <c r="M315" s="250"/>
      <c r="N315" s="251">
        <f t="shared" si="95"/>
        <v>0</v>
      </c>
      <c r="O315" s="247"/>
      <c r="P315" s="247"/>
      <c r="Q315" s="247"/>
      <c r="R315" s="36"/>
      <c r="T315" s="170" t="s">
        <v>22</v>
      </c>
      <c r="U315" s="43" t="s">
        <v>41</v>
      </c>
      <c r="V315" s="35"/>
      <c r="W315" s="171">
        <f t="shared" si="96"/>
        <v>0</v>
      </c>
      <c r="X315" s="171">
        <v>0</v>
      </c>
      <c r="Y315" s="171">
        <f t="shared" si="97"/>
        <v>0</v>
      </c>
      <c r="Z315" s="171">
        <v>0</v>
      </c>
      <c r="AA315" s="172">
        <f t="shared" si="98"/>
        <v>0</v>
      </c>
      <c r="AR315" s="18" t="s">
        <v>246</v>
      </c>
      <c r="AT315" s="18" t="s">
        <v>199</v>
      </c>
      <c r="AU315" s="18" t="s">
        <v>125</v>
      </c>
      <c r="AY315" s="18" t="s">
        <v>186</v>
      </c>
      <c r="BE315" s="109">
        <f t="shared" si="99"/>
        <v>0</v>
      </c>
      <c r="BF315" s="109">
        <f t="shared" si="100"/>
        <v>0</v>
      </c>
      <c r="BG315" s="109">
        <f t="shared" si="101"/>
        <v>0</v>
      </c>
      <c r="BH315" s="109">
        <f t="shared" si="102"/>
        <v>0</v>
      </c>
      <c r="BI315" s="109">
        <f t="shared" si="103"/>
        <v>0</v>
      </c>
      <c r="BJ315" s="18" t="s">
        <v>83</v>
      </c>
      <c r="BK315" s="109">
        <f t="shared" si="104"/>
        <v>0</v>
      </c>
      <c r="BL315" s="18" t="s">
        <v>218</v>
      </c>
      <c r="BM315" s="18" t="s">
        <v>714</v>
      </c>
    </row>
    <row r="316" spans="2:65" s="1" customFormat="1" ht="51" customHeight="1">
      <c r="B316" s="34"/>
      <c r="C316" s="166" t="s">
        <v>460</v>
      </c>
      <c r="D316" s="166" t="s">
        <v>187</v>
      </c>
      <c r="E316" s="167" t="s">
        <v>677</v>
      </c>
      <c r="F316" s="244" t="s">
        <v>678</v>
      </c>
      <c r="G316" s="244"/>
      <c r="H316" s="244"/>
      <c r="I316" s="244"/>
      <c r="J316" s="168" t="s">
        <v>190</v>
      </c>
      <c r="K316" s="169">
        <v>31.513</v>
      </c>
      <c r="L316" s="245">
        <v>0</v>
      </c>
      <c r="M316" s="246"/>
      <c r="N316" s="247">
        <f t="shared" si="95"/>
        <v>0</v>
      </c>
      <c r="O316" s="247"/>
      <c r="P316" s="247"/>
      <c r="Q316" s="247"/>
      <c r="R316" s="36"/>
      <c r="T316" s="170" t="s">
        <v>22</v>
      </c>
      <c r="U316" s="43" t="s">
        <v>41</v>
      </c>
      <c r="V316" s="35"/>
      <c r="W316" s="171">
        <f t="shared" si="96"/>
        <v>0</v>
      </c>
      <c r="X316" s="171">
        <v>0</v>
      </c>
      <c r="Y316" s="171">
        <f t="shared" si="97"/>
        <v>0</v>
      </c>
      <c r="Z316" s="171">
        <v>0</v>
      </c>
      <c r="AA316" s="172">
        <f t="shared" si="98"/>
        <v>0</v>
      </c>
      <c r="AR316" s="18" t="s">
        <v>218</v>
      </c>
      <c r="AT316" s="18" t="s">
        <v>187</v>
      </c>
      <c r="AU316" s="18" t="s">
        <v>125</v>
      </c>
      <c r="AY316" s="18" t="s">
        <v>186</v>
      </c>
      <c r="BE316" s="109">
        <f t="shared" si="99"/>
        <v>0</v>
      </c>
      <c r="BF316" s="109">
        <f t="shared" si="100"/>
        <v>0</v>
      </c>
      <c r="BG316" s="109">
        <f t="shared" si="101"/>
        <v>0</v>
      </c>
      <c r="BH316" s="109">
        <f t="shared" si="102"/>
        <v>0</v>
      </c>
      <c r="BI316" s="109">
        <f t="shared" si="103"/>
        <v>0</v>
      </c>
      <c r="BJ316" s="18" t="s">
        <v>83</v>
      </c>
      <c r="BK316" s="109">
        <f t="shared" si="104"/>
        <v>0</v>
      </c>
      <c r="BL316" s="18" t="s">
        <v>218</v>
      </c>
      <c r="BM316" s="18" t="s">
        <v>715</v>
      </c>
    </row>
    <row r="317" spans="2:65" s="1" customFormat="1" ht="38.25" customHeight="1">
      <c r="B317" s="34"/>
      <c r="C317" s="166" t="s">
        <v>716</v>
      </c>
      <c r="D317" s="166" t="s">
        <v>187</v>
      </c>
      <c r="E317" s="167" t="s">
        <v>680</v>
      </c>
      <c r="F317" s="244" t="s">
        <v>681</v>
      </c>
      <c r="G317" s="244"/>
      <c r="H317" s="244"/>
      <c r="I317" s="244"/>
      <c r="J317" s="168" t="s">
        <v>257</v>
      </c>
      <c r="K317" s="169">
        <v>64.6</v>
      </c>
      <c r="L317" s="245">
        <v>0</v>
      </c>
      <c r="M317" s="246"/>
      <c r="N317" s="247">
        <f t="shared" si="95"/>
        <v>0</v>
      </c>
      <c r="O317" s="247"/>
      <c r="P317" s="247"/>
      <c r="Q317" s="247"/>
      <c r="R317" s="36"/>
      <c r="T317" s="170" t="s">
        <v>22</v>
      </c>
      <c r="U317" s="43" t="s">
        <v>41</v>
      </c>
      <c r="V317" s="35"/>
      <c r="W317" s="171">
        <f t="shared" si="96"/>
        <v>0</v>
      </c>
      <c r="X317" s="171">
        <v>0</v>
      </c>
      <c r="Y317" s="171">
        <f t="shared" si="97"/>
        <v>0</v>
      </c>
      <c r="Z317" s="171">
        <v>0</v>
      </c>
      <c r="AA317" s="172">
        <f t="shared" si="98"/>
        <v>0</v>
      </c>
      <c r="AR317" s="18" t="s">
        <v>218</v>
      </c>
      <c r="AT317" s="18" t="s">
        <v>187</v>
      </c>
      <c r="AU317" s="18" t="s">
        <v>125</v>
      </c>
      <c r="AY317" s="18" t="s">
        <v>186</v>
      </c>
      <c r="BE317" s="109">
        <f t="shared" si="99"/>
        <v>0</v>
      </c>
      <c r="BF317" s="109">
        <f t="shared" si="100"/>
        <v>0</v>
      </c>
      <c r="BG317" s="109">
        <f t="shared" si="101"/>
        <v>0</v>
      </c>
      <c r="BH317" s="109">
        <f t="shared" si="102"/>
        <v>0</v>
      </c>
      <c r="BI317" s="109">
        <f t="shared" si="103"/>
        <v>0</v>
      </c>
      <c r="BJ317" s="18" t="s">
        <v>83</v>
      </c>
      <c r="BK317" s="109">
        <f t="shared" si="104"/>
        <v>0</v>
      </c>
      <c r="BL317" s="18" t="s">
        <v>218</v>
      </c>
      <c r="BM317" s="18" t="s">
        <v>717</v>
      </c>
    </row>
    <row r="318" spans="2:65" s="1" customFormat="1" ht="38.25" customHeight="1">
      <c r="B318" s="34"/>
      <c r="C318" s="166" t="s">
        <v>464</v>
      </c>
      <c r="D318" s="166" t="s">
        <v>187</v>
      </c>
      <c r="E318" s="167" t="s">
        <v>684</v>
      </c>
      <c r="F318" s="244" t="s">
        <v>685</v>
      </c>
      <c r="G318" s="244"/>
      <c r="H318" s="244"/>
      <c r="I318" s="244"/>
      <c r="J318" s="168" t="s">
        <v>190</v>
      </c>
      <c r="K318" s="169">
        <v>31.513</v>
      </c>
      <c r="L318" s="245">
        <v>0</v>
      </c>
      <c r="M318" s="246"/>
      <c r="N318" s="247">
        <f t="shared" si="95"/>
        <v>0</v>
      </c>
      <c r="O318" s="247"/>
      <c r="P318" s="247"/>
      <c r="Q318" s="247"/>
      <c r="R318" s="36"/>
      <c r="T318" s="170" t="s">
        <v>22</v>
      </c>
      <c r="U318" s="43" t="s">
        <v>41</v>
      </c>
      <c r="V318" s="35"/>
      <c r="W318" s="171">
        <f t="shared" si="96"/>
        <v>0</v>
      </c>
      <c r="X318" s="171">
        <v>0</v>
      </c>
      <c r="Y318" s="171">
        <f t="shared" si="97"/>
        <v>0</v>
      </c>
      <c r="Z318" s="171">
        <v>0</v>
      </c>
      <c r="AA318" s="172">
        <f t="shared" si="98"/>
        <v>0</v>
      </c>
      <c r="AR318" s="18" t="s">
        <v>218</v>
      </c>
      <c r="AT318" s="18" t="s">
        <v>187</v>
      </c>
      <c r="AU318" s="18" t="s">
        <v>125</v>
      </c>
      <c r="AY318" s="18" t="s">
        <v>186</v>
      </c>
      <c r="BE318" s="109">
        <f t="shared" si="99"/>
        <v>0</v>
      </c>
      <c r="BF318" s="109">
        <f t="shared" si="100"/>
        <v>0</v>
      </c>
      <c r="BG318" s="109">
        <f t="shared" si="101"/>
        <v>0</v>
      </c>
      <c r="BH318" s="109">
        <f t="shared" si="102"/>
        <v>0</v>
      </c>
      <c r="BI318" s="109">
        <f t="shared" si="103"/>
        <v>0</v>
      </c>
      <c r="BJ318" s="18" t="s">
        <v>83</v>
      </c>
      <c r="BK318" s="109">
        <f t="shared" si="104"/>
        <v>0</v>
      </c>
      <c r="BL318" s="18" t="s">
        <v>218</v>
      </c>
      <c r="BM318" s="18" t="s">
        <v>718</v>
      </c>
    </row>
    <row r="319" spans="2:65" s="1" customFormat="1" ht="51" customHeight="1">
      <c r="B319" s="34"/>
      <c r="C319" s="166" t="s">
        <v>719</v>
      </c>
      <c r="D319" s="166" t="s">
        <v>187</v>
      </c>
      <c r="E319" s="167" t="s">
        <v>720</v>
      </c>
      <c r="F319" s="244" t="s">
        <v>721</v>
      </c>
      <c r="G319" s="244"/>
      <c r="H319" s="244"/>
      <c r="I319" s="244"/>
      <c r="J319" s="168" t="s">
        <v>257</v>
      </c>
      <c r="K319" s="169">
        <v>64.6</v>
      </c>
      <c r="L319" s="245">
        <v>0</v>
      </c>
      <c r="M319" s="246"/>
      <c r="N319" s="247">
        <f t="shared" si="95"/>
        <v>0</v>
      </c>
      <c r="O319" s="247"/>
      <c r="P319" s="247"/>
      <c r="Q319" s="247"/>
      <c r="R319" s="36"/>
      <c r="T319" s="170" t="s">
        <v>22</v>
      </c>
      <c r="U319" s="43" t="s">
        <v>41</v>
      </c>
      <c r="V319" s="35"/>
      <c r="W319" s="171">
        <f t="shared" si="96"/>
        <v>0</v>
      </c>
      <c r="X319" s="171">
        <v>0</v>
      </c>
      <c r="Y319" s="171">
        <f t="shared" si="97"/>
        <v>0</v>
      </c>
      <c r="Z319" s="171">
        <v>0</v>
      </c>
      <c r="AA319" s="172">
        <f t="shared" si="98"/>
        <v>0</v>
      </c>
      <c r="AR319" s="18" t="s">
        <v>218</v>
      </c>
      <c r="AT319" s="18" t="s">
        <v>187</v>
      </c>
      <c r="AU319" s="18" t="s">
        <v>125</v>
      </c>
      <c r="AY319" s="18" t="s">
        <v>186</v>
      </c>
      <c r="BE319" s="109">
        <f t="shared" si="99"/>
        <v>0</v>
      </c>
      <c r="BF319" s="109">
        <f t="shared" si="100"/>
        <v>0</v>
      </c>
      <c r="BG319" s="109">
        <f t="shared" si="101"/>
        <v>0</v>
      </c>
      <c r="BH319" s="109">
        <f t="shared" si="102"/>
        <v>0</v>
      </c>
      <c r="BI319" s="109">
        <f t="shared" si="103"/>
        <v>0</v>
      </c>
      <c r="BJ319" s="18" t="s">
        <v>83</v>
      </c>
      <c r="BK319" s="109">
        <f t="shared" si="104"/>
        <v>0</v>
      </c>
      <c r="BL319" s="18" t="s">
        <v>218</v>
      </c>
      <c r="BM319" s="18" t="s">
        <v>722</v>
      </c>
    </row>
    <row r="320" spans="2:65" s="1" customFormat="1" ht="51" customHeight="1">
      <c r="B320" s="34"/>
      <c r="C320" s="166" t="s">
        <v>467</v>
      </c>
      <c r="D320" s="166" t="s">
        <v>187</v>
      </c>
      <c r="E320" s="167" t="s">
        <v>723</v>
      </c>
      <c r="F320" s="244" t="s">
        <v>724</v>
      </c>
      <c r="G320" s="244"/>
      <c r="H320" s="244"/>
      <c r="I320" s="244"/>
      <c r="J320" s="168" t="s">
        <v>197</v>
      </c>
      <c r="K320" s="169">
        <v>3.469</v>
      </c>
      <c r="L320" s="245">
        <v>0</v>
      </c>
      <c r="M320" s="246"/>
      <c r="N320" s="247">
        <f t="shared" si="95"/>
        <v>0</v>
      </c>
      <c r="O320" s="247"/>
      <c r="P320" s="247"/>
      <c r="Q320" s="247"/>
      <c r="R320" s="36"/>
      <c r="T320" s="170" t="s">
        <v>22</v>
      </c>
      <c r="U320" s="43" t="s">
        <v>41</v>
      </c>
      <c r="V320" s="35"/>
      <c r="W320" s="171">
        <f t="shared" si="96"/>
        <v>0</v>
      </c>
      <c r="X320" s="171">
        <v>0</v>
      </c>
      <c r="Y320" s="171">
        <f t="shared" si="97"/>
        <v>0</v>
      </c>
      <c r="Z320" s="171">
        <v>0</v>
      </c>
      <c r="AA320" s="172">
        <f t="shared" si="98"/>
        <v>0</v>
      </c>
      <c r="AR320" s="18" t="s">
        <v>218</v>
      </c>
      <c r="AT320" s="18" t="s">
        <v>187</v>
      </c>
      <c r="AU320" s="18" t="s">
        <v>125</v>
      </c>
      <c r="AY320" s="18" t="s">
        <v>186</v>
      </c>
      <c r="BE320" s="109">
        <f t="shared" si="99"/>
        <v>0</v>
      </c>
      <c r="BF320" s="109">
        <f t="shared" si="100"/>
        <v>0</v>
      </c>
      <c r="BG320" s="109">
        <f t="shared" si="101"/>
        <v>0</v>
      </c>
      <c r="BH320" s="109">
        <f t="shared" si="102"/>
        <v>0</v>
      </c>
      <c r="BI320" s="109">
        <f t="shared" si="103"/>
        <v>0</v>
      </c>
      <c r="BJ320" s="18" t="s">
        <v>83</v>
      </c>
      <c r="BK320" s="109">
        <f t="shared" si="104"/>
        <v>0</v>
      </c>
      <c r="BL320" s="18" t="s">
        <v>218</v>
      </c>
      <c r="BM320" s="18" t="s">
        <v>725</v>
      </c>
    </row>
    <row r="321" spans="2:65" s="1" customFormat="1" ht="63.75" customHeight="1">
      <c r="B321" s="34"/>
      <c r="C321" s="166" t="s">
        <v>726</v>
      </c>
      <c r="D321" s="166" t="s">
        <v>187</v>
      </c>
      <c r="E321" s="167" t="s">
        <v>727</v>
      </c>
      <c r="F321" s="244" t="s">
        <v>728</v>
      </c>
      <c r="G321" s="244"/>
      <c r="H321" s="244"/>
      <c r="I321" s="244"/>
      <c r="J321" s="168" t="s">
        <v>197</v>
      </c>
      <c r="K321" s="169">
        <v>3.469</v>
      </c>
      <c r="L321" s="245">
        <v>0</v>
      </c>
      <c r="M321" s="246"/>
      <c r="N321" s="247">
        <f t="shared" si="95"/>
        <v>0</v>
      </c>
      <c r="O321" s="247"/>
      <c r="P321" s="247"/>
      <c r="Q321" s="247"/>
      <c r="R321" s="36"/>
      <c r="T321" s="170" t="s">
        <v>22</v>
      </c>
      <c r="U321" s="43" t="s">
        <v>41</v>
      </c>
      <c r="V321" s="35"/>
      <c r="W321" s="171">
        <f t="shared" si="96"/>
        <v>0</v>
      </c>
      <c r="X321" s="171">
        <v>0</v>
      </c>
      <c r="Y321" s="171">
        <f t="shared" si="97"/>
        <v>0</v>
      </c>
      <c r="Z321" s="171">
        <v>0</v>
      </c>
      <c r="AA321" s="172">
        <f t="shared" si="98"/>
        <v>0</v>
      </c>
      <c r="AR321" s="18" t="s">
        <v>218</v>
      </c>
      <c r="AT321" s="18" t="s">
        <v>187</v>
      </c>
      <c r="AU321" s="18" t="s">
        <v>125</v>
      </c>
      <c r="AY321" s="18" t="s">
        <v>186</v>
      </c>
      <c r="BE321" s="109">
        <f t="shared" si="99"/>
        <v>0</v>
      </c>
      <c r="BF321" s="109">
        <f t="shared" si="100"/>
        <v>0</v>
      </c>
      <c r="BG321" s="109">
        <f t="shared" si="101"/>
        <v>0</v>
      </c>
      <c r="BH321" s="109">
        <f t="shared" si="102"/>
        <v>0</v>
      </c>
      <c r="BI321" s="109">
        <f t="shared" si="103"/>
        <v>0</v>
      </c>
      <c r="BJ321" s="18" t="s">
        <v>83</v>
      </c>
      <c r="BK321" s="109">
        <f t="shared" si="104"/>
        <v>0</v>
      </c>
      <c r="BL321" s="18" t="s">
        <v>218</v>
      </c>
      <c r="BM321" s="18" t="s">
        <v>729</v>
      </c>
    </row>
    <row r="322" spans="2:65" s="1" customFormat="1" ht="51" customHeight="1">
      <c r="B322" s="34"/>
      <c r="C322" s="166" t="s">
        <v>471</v>
      </c>
      <c r="D322" s="166" t="s">
        <v>187</v>
      </c>
      <c r="E322" s="167" t="s">
        <v>730</v>
      </c>
      <c r="F322" s="244" t="s">
        <v>731</v>
      </c>
      <c r="G322" s="244"/>
      <c r="H322" s="244"/>
      <c r="I322" s="244"/>
      <c r="J322" s="168" t="s">
        <v>197</v>
      </c>
      <c r="K322" s="169">
        <v>3.469</v>
      </c>
      <c r="L322" s="245">
        <v>0</v>
      </c>
      <c r="M322" s="246"/>
      <c r="N322" s="247">
        <f t="shared" si="95"/>
        <v>0</v>
      </c>
      <c r="O322" s="247"/>
      <c r="P322" s="247"/>
      <c r="Q322" s="247"/>
      <c r="R322" s="36"/>
      <c r="T322" s="170" t="s">
        <v>22</v>
      </c>
      <c r="U322" s="43" t="s">
        <v>41</v>
      </c>
      <c r="V322" s="35"/>
      <c r="W322" s="171">
        <f t="shared" si="96"/>
        <v>0</v>
      </c>
      <c r="X322" s="171">
        <v>0</v>
      </c>
      <c r="Y322" s="171">
        <f t="shared" si="97"/>
        <v>0</v>
      </c>
      <c r="Z322" s="171">
        <v>0</v>
      </c>
      <c r="AA322" s="172">
        <f t="shared" si="98"/>
        <v>0</v>
      </c>
      <c r="AR322" s="18" t="s">
        <v>218</v>
      </c>
      <c r="AT322" s="18" t="s">
        <v>187</v>
      </c>
      <c r="AU322" s="18" t="s">
        <v>125</v>
      </c>
      <c r="AY322" s="18" t="s">
        <v>186</v>
      </c>
      <c r="BE322" s="109">
        <f t="shared" si="99"/>
        <v>0</v>
      </c>
      <c r="BF322" s="109">
        <f t="shared" si="100"/>
        <v>0</v>
      </c>
      <c r="BG322" s="109">
        <f t="shared" si="101"/>
        <v>0</v>
      </c>
      <c r="BH322" s="109">
        <f t="shared" si="102"/>
        <v>0</v>
      </c>
      <c r="BI322" s="109">
        <f t="shared" si="103"/>
        <v>0</v>
      </c>
      <c r="BJ322" s="18" t="s">
        <v>83</v>
      </c>
      <c r="BK322" s="109">
        <f t="shared" si="104"/>
        <v>0</v>
      </c>
      <c r="BL322" s="18" t="s">
        <v>218</v>
      </c>
      <c r="BM322" s="18" t="s">
        <v>732</v>
      </c>
    </row>
    <row r="323" spans="2:63" s="9" customFormat="1" ht="29.85" customHeight="1">
      <c r="B323" s="155"/>
      <c r="C323" s="156"/>
      <c r="D323" s="165" t="s">
        <v>152</v>
      </c>
      <c r="E323" s="165"/>
      <c r="F323" s="165"/>
      <c r="G323" s="165"/>
      <c r="H323" s="165"/>
      <c r="I323" s="165"/>
      <c r="J323" s="165"/>
      <c r="K323" s="165"/>
      <c r="L323" s="165"/>
      <c r="M323" s="165"/>
      <c r="N323" s="257">
        <f>BK323</f>
        <v>0</v>
      </c>
      <c r="O323" s="258"/>
      <c r="P323" s="258"/>
      <c r="Q323" s="258"/>
      <c r="R323" s="158"/>
      <c r="T323" s="159"/>
      <c r="U323" s="156"/>
      <c r="V323" s="156"/>
      <c r="W323" s="160">
        <f>SUM(W324:W332)</f>
        <v>0</v>
      </c>
      <c r="X323" s="156"/>
      <c r="Y323" s="160">
        <f>SUM(Y324:Y332)</f>
        <v>0</v>
      </c>
      <c r="Z323" s="156"/>
      <c r="AA323" s="161">
        <f>SUM(AA324:AA332)</f>
        <v>0</v>
      </c>
      <c r="AR323" s="162" t="s">
        <v>125</v>
      </c>
      <c r="AT323" s="163" t="s">
        <v>75</v>
      </c>
      <c r="AU323" s="163" t="s">
        <v>83</v>
      </c>
      <c r="AY323" s="162" t="s">
        <v>186</v>
      </c>
      <c r="BK323" s="164">
        <f>SUM(BK324:BK332)</f>
        <v>0</v>
      </c>
    </row>
    <row r="324" spans="2:65" s="1" customFormat="1" ht="25.5" customHeight="1">
      <c r="B324" s="34"/>
      <c r="C324" s="166" t="s">
        <v>733</v>
      </c>
      <c r="D324" s="166" t="s">
        <v>187</v>
      </c>
      <c r="E324" s="167" t="s">
        <v>734</v>
      </c>
      <c r="F324" s="244" t="s">
        <v>735</v>
      </c>
      <c r="G324" s="244"/>
      <c r="H324" s="244"/>
      <c r="I324" s="244"/>
      <c r="J324" s="168" t="s">
        <v>257</v>
      </c>
      <c r="K324" s="169">
        <v>32.5</v>
      </c>
      <c r="L324" s="245">
        <v>0</v>
      </c>
      <c r="M324" s="246"/>
      <c r="N324" s="247">
        <f aca="true" t="shared" si="105" ref="N324:N332">ROUND(L324*K324,2)</f>
        <v>0</v>
      </c>
      <c r="O324" s="247"/>
      <c r="P324" s="247"/>
      <c r="Q324" s="247"/>
      <c r="R324" s="36"/>
      <c r="T324" s="170" t="s">
        <v>22</v>
      </c>
      <c r="U324" s="43" t="s">
        <v>41</v>
      </c>
      <c r="V324" s="35"/>
      <c r="W324" s="171">
        <f aca="true" t="shared" si="106" ref="W324:W332">V324*K324</f>
        <v>0</v>
      </c>
      <c r="X324" s="171">
        <v>0</v>
      </c>
      <c r="Y324" s="171">
        <f aca="true" t="shared" si="107" ref="Y324:Y332">X324*K324</f>
        <v>0</v>
      </c>
      <c r="Z324" s="171">
        <v>0</v>
      </c>
      <c r="AA324" s="172">
        <f aca="true" t="shared" si="108" ref="AA324:AA332">Z324*K324</f>
        <v>0</v>
      </c>
      <c r="AR324" s="18" t="s">
        <v>218</v>
      </c>
      <c r="AT324" s="18" t="s">
        <v>187</v>
      </c>
      <c r="AU324" s="18" t="s">
        <v>125</v>
      </c>
      <c r="AY324" s="18" t="s">
        <v>186</v>
      </c>
      <c r="BE324" s="109">
        <f aca="true" t="shared" si="109" ref="BE324:BE332">IF(U324="základní",N324,0)</f>
        <v>0</v>
      </c>
      <c r="BF324" s="109">
        <f aca="true" t="shared" si="110" ref="BF324:BF332">IF(U324="snížená",N324,0)</f>
        <v>0</v>
      </c>
      <c r="BG324" s="109">
        <f aca="true" t="shared" si="111" ref="BG324:BG332">IF(U324="zákl. přenesená",N324,0)</f>
        <v>0</v>
      </c>
      <c r="BH324" s="109">
        <f aca="true" t="shared" si="112" ref="BH324:BH332">IF(U324="sníž. přenesená",N324,0)</f>
        <v>0</v>
      </c>
      <c r="BI324" s="109">
        <f aca="true" t="shared" si="113" ref="BI324:BI332">IF(U324="nulová",N324,0)</f>
        <v>0</v>
      </c>
      <c r="BJ324" s="18" t="s">
        <v>83</v>
      </c>
      <c r="BK324" s="109">
        <f aca="true" t="shared" si="114" ref="BK324:BK332">ROUND(L324*K324,2)</f>
        <v>0</v>
      </c>
      <c r="BL324" s="18" t="s">
        <v>218</v>
      </c>
      <c r="BM324" s="18" t="s">
        <v>736</v>
      </c>
    </row>
    <row r="325" spans="2:65" s="1" customFormat="1" ht="51" customHeight="1">
      <c r="B325" s="34"/>
      <c r="C325" s="166" t="s">
        <v>474</v>
      </c>
      <c r="D325" s="166" t="s">
        <v>187</v>
      </c>
      <c r="E325" s="167" t="s">
        <v>416</v>
      </c>
      <c r="F325" s="244" t="s">
        <v>417</v>
      </c>
      <c r="G325" s="244"/>
      <c r="H325" s="244"/>
      <c r="I325" s="244"/>
      <c r="J325" s="168" t="s">
        <v>197</v>
      </c>
      <c r="K325" s="169">
        <v>0.054</v>
      </c>
      <c r="L325" s="245">
        <v>0</v>
      </c>
      <c r="M325" s="246"/>
      <c r="N325" s="247">
        <f t="shared" si="105"/>
        <v>0</v>
      </c>
      <c r="O325" s="247"/>
      <c r="P325" s="247"/>
      <c r="Q325" s="247"/>
      <c r="R325" s="36"/>
      <c r="T325" s="170" t="s">
        <v>22</v>
      </c>
      <c r="U325" s="43" t="s">
        <v>41</v>
      </c>
      <c r="V325" s="35"/>
      <c r="W325" s="171">
        <f t="shared" si="106"/>
        <v>0</v>
      </c>
      <c r="X325" s="171">
        <v>0</v>
      </c>
      <c r="Y325" s="171">
        <f t="shared" si="107"/>
        <v>0</v>
      </c>
      <c r="Z325" s="171">
        <v>0</v>
      </c>
      <c r="AA325" s="172">
        <f t="shared" si="108"/>
        <v>0</v>
      </c>
      <c r="AR325" s="18" t="s">
        <v>218</v>
      </c>
      <c r="AT325" s="18" t="s">
        <v>187</v>
      </c>
      <c r="AU325" s="18" t="s">
        <v>125</v>
      </c>
      <c r="AY325" s="18" t="s">
        <v>186</v>
      </c>
      <c r="BE325" s="109">
        <f t="shared" si="109"/>
        <v>0</v>
      </c>
      <c r="BF325" s="109">
        <f t="shared" si="110"/>
        <v>0</v>
      </c>
      <c r="BG325" s="109">
        <f t="shared" si="111"/>
        <v>0</v>
      </c>
      <c r="BH325" s="109">
        <f t="shared" si="112"/>
        <v>0</v>
      </c>
      <c r="BI325" s="109">
        <f t="shared" si="113"/>
        <v>0</v>
      </c>
      <c r="BJ325" s="18" t="s">
        <v>83</v>
      </c>
      <c r="BK325" s="109">
        <f t="shared" si="114"/>
        <v>0</v>
      </c>
      <c r="BL325" s="18" t="s">
        <v>218</v>
      </c>
      <c r="BM325" s="18" t="s">
        <v>737</v>
      </c>
    </row>
    <row r="326" spans="2:65" s="1" customFormat="1" ht="38.25" customHeight="1">
      <c r="B326" s="34"/>
      <c r="C326" s="166" t="s">
        <v>738</v>
      </c>
      <c r="D326" s="166" t="s">
        <v>187</v>
      </c>
      <c r="E326" s="167" t="s">
        <v>423</v>
      </c>
      <c r="F326" s="244" t="s">
        <v>424</v>
      </c>
      <c r="G326" s="244"/>
      <c r="H326" s="244"/>
      <c r="I326" s="244"/>
      <c r="J326" s="168" t="s">
        <v>197</v>
      </c>
      <c r="K326" s="169">
        <v>0.054</v>
      </c>
      <c r="L326" s="245">
        <v>0</v>
      </c>
      <c r="M326" s="246"/>
      <c r="N326" s="247">
        <f t="shared" si="105"/>
        <v>0</v>
      </c>
      <c r="O326" s="247"/>
      <c r="P326" s="247"/>
      <c r="Q326" s="247"/>
      <c r="R326" s="36"/>
      <c r="T326" s="170" t="s">
        <v>22</v>
      </c>
      <c r="U326" s="43" t="s">
        <v>41</v>
      </c>
      <c r="V326" s="35"/>
      <c r="W326" s="171">
        <f t="shared" si="106"/>
        <v>0</v>
      </c>
      <c r="X326" s="171">
        <v>0</v>
      </c>
      <c r="Y326" s="171">
        <f t="shared" si="107"/>
        <v>0</v>
      </c>
      <c r="Z326" s="171">
        <v>0</v>
      </c>
      <c r="AA326" s="172">
        <f t="shared" si="108"/>
        <v>0</v>
      </c>
      <c r="AR326" s="18" t="s">
        <v>218</v>
      </c>
      <c r="AT326" s="18" t="s">
        <v>187</v>
      </c>
      <c r="AU326" s="18" t="s">
        <v>125</v>
      </c>
      <c r="AY326" s="18" t="s">
        <v>186</v>
      </c>
      <c r="BE326" s="109">
        <f t="shared" si="109"/>
        <v>0</v>
      </c>
      <c r="BF326" s="109">
        <f t="shared" si="110"/>
        <v>0</v>
      </c>
      <c r="BG326" s="109">
        <f t="shared" si="111"/>
        <v>0</v>
      </c>
      <c r="BH326" s="109">
        <f t="shared" si="112"/>
        <v>0</v>
      </c>
      <c r="BI326" s="109">
        <f t="shared" si="113"/>
        <v>0</v>
      </c>
      <c r="BJ326" s="18" t="s">
        <v>83</v>
      </c>
      <c r="BK326" s="109">
        <f t="shared" si="114"/>
        <v>0</v>
      </c>
      <c r="BL326" s="18" t="s">
        <v>218</v>
      </c>
      <c r="BM326" s="18" t="s">
        <v>739</v>
      </c>
    </row>
    <row r="327" spans="2:65" s="1" customFormat="1" ht="51" customHeight="1">
      <c r="B327" s="34"/>
      <c r="C327" s="166" t="s">
        <v>478</v>
      </c>
      <c r="D327" s="166" t="s">
        <v>187</v>
      </c>
      <c r="E327" s="167" t="s">
        <v>427</v>
      </c>
      <c r="F327" s="244" t="s">
        <v>428</v>
      </c>
      <c r="G327" s="244"/>
      <c r="H327" s="244"/>
      <c r="I327" s="244"/>
      <c r="J327" s="168" t="s">
        <v>197</v>
      </c>
      <c r="K327" s="169">
        <v>0.54</v>
      </c>
      <c r="L327" s="245">
        <v>0</v>
      </c>
      <c r="M327" s="246"/>
      <c r="N327" s="247">
        <f t="shared" si="105"/>
        <v>0</v>
      </c>
      <c r="O327" s="247"/>
      <c r="P327" s="247"/>
      <c r="Q327" s="247"/>
      <c r="R327" s="36"/>
      <c r="T327" s="170" t="s">
        <v>22</v>
      </c>
      <c r="U327" s="43" t="s">
        <v>41</v>
      </c>
      <c r="V327" s="35"/>
      <c r="W327" s="171">
        <f t="shared" si="106"/>
        <v>0</v>
      </c>
      <c r="X327" s="171">
        <v>0</v>
      </c>
      <c r="Y327" s="171">
        <f t="shared" si="107"/>
        <v>0</v>
      </c>
      <c r="Z327" s="171">
        <v>0</v>
      </c>
      <c r="AA327" s="172">
        <f t="shared" si="108"/>
        <v>0</v>
      </c>
      <c r="AR327" s="18" t="s">
        <v>218</v>
      </c>
      <c r="AT327" s="18" t="s">
        <v>187</v>
      </c>
      <c r="AU327" s="18" t="s">
        <v>125</v>
      </c>
      <c r="AY327" s="18" t="s">
        <v>186</v>
      </c>
      <c r="BE327" s="109">
        <f t="shared" si="109"/>
        <v>0</v>
      </c>
      <c r="BF327" s="109">
        <f t="shared" si="110"/>
        <v>0</v>
      </c>
      <c r="BG327" s="109">
        <f t="shared" si="111"/>
        <v>0</v>
      </c>
      <c r="BH327" s="109">
        <f t="shared" si="112"/>
        <v>0</v>
      </c>
      <c r="BI327" s="109">
        <f t="shared" si="113"/>
        <v>0</v>
      </c>
      <c r="BJ327" s="18" t="s">
        <v>83</v>
      </c>
      <c r="BK327" s="109">
        <f t="shared" si="114"/>
        <v>0</v>
      </c>
      <c r="BL327" s="18" t="s">
        <v>218</v>
      </c>
      <c r="BM327" s="18" t="s">
        <v>740</v>
      </c>
    </row>
    <row r="328" spans="2:65" s="1" customFormat="1" ht="38.25" customHeight="1">
      <c r="B328" s="34"/>
      <c r="C328" s="166" t="s">
        <v>741</v>
      </c>
      <c r="D328" s="166" t="s">
        <v>187</v>
      </c>
      <c r="E328" s="167" t="s">
        <v>742</v>
      </c>
      <c r="F328" s="244" t="s">
        <v>743</v>
      </c>
      <c r="G328" s="244"/>
      <c r="H328" s="244"/>
      <c r="I328" s="244"/>
      <c r="J328" s="168" t="s">
        <v>257</v>
      </c>
      <c r="K328" s="169">
        <v>35</v>
      </c>
      <c r="L328" s="245">
        <v>0</v>
      </c>
      <c r="M328" s="246"/>
      <c r="N328" s="247">
        <f t="shared" si="105"/>
        <v>0</v>
      </c>
      <c r="O328" s="247"/>
      <c r="P328" s="247"/>
      <c r="Q328" s="247"/>
      <c r="R328" s="36"/>
      <c r="T328" s="170" t="s">
        <v>22</v>
      </c>
      <c r="U328" s="43" t="s">
        <v>41</v>
      </c>
      <c r="V328" s="35"/>
      <c r="W328" s="171">
        <f t="shared" si="106"/>
        <v>0</v>
      </c>
      <c r="X328" s="171">
        <v>0</v>
      </c>
      <c r="Y328" s="171">
        <f t="shared" si="107"/>
        <v>0</v>
      </c>
      <c r="Z328" s="171">
        <v>0</v>
      </c>
      <c r="AA328" s="172">
        <f t="shared" si="108"/>
        <v>0</v>
      </c>
      <c r="AR328" s="18" t="s">
        <v>218</v>
      </c>
      <c r="AT328" s="18" t="s">
        <v>187</v>
      </c>
      <c r="AU328" s="18" t="s">
        <v>125</v>
      </c>
      <c r="AY328" s="18" t="s">
        <v>186</v>
      </c>
      <c r="BE328" s="109">
        <f t="shared" si="109"/>
        <v>0</v>
      </c>
      <c r="BF328" s="109">
        <f t="shared" si="110"/>
        <v>0</v>
      </c>
      <c r="BG328" s="109">
        <f t="shared" si="111"/>
        <v>0</v>
      </c>
      <c r="BH328" s="109">
        <f t="shared" si="112"/>
        <v>0</v>
      </c>
      <c r="BI328" s="109">
        <f t="shared" si="113"/>
        <v>0</v>
      </c>
      <c r="BJ328" s="18" t="s">
        <v>83</v>
      </c>
      <c r="BK328" s="109">
        <f t="shared" si="114"/>
        <v>0</v>
      </c>
      <c r="BL328" s="18" t="s">
        <v>218</v>
      </c>
      <c r="BM328" s="18" t="s">
        <v>744</v>
      </c>
    </row>
    <row r="329" spans="2:65" s="1" customFormat="1" ht="76.5" customHeight="1">
      <c r="B329" s="34"/>
      <c r="C329" s="166" t="s">
        <v>481</v>
      </c>
      <c r="D329" s="166" t="s">
        <v>187</v>
      </c>
      <c r="E329" s="167" t="s">
        <v>745</v>
      </c>
      <c r="F329" s="244" t="s">
        <v>746</v>
      </c>
      <c r="G329" s="244"/>
      <c r="H329" s="244"/>
      <c r="I329" s="244"/>
      <c r="J329" s="168" t="s">
        <v>217</v>
      </c>
      <c r="K329" s="169">
        <v>52</v>
      </c>
      <c r="L329" s="245">
        <v>0</v>
      </c>
      <c r="M329" s="246"/>
      <c r="N329" s="247">
        <f t="shared" si="105"/>
        <v>0</v>
      </c>
      <c r="O329" s="247"/>
      <c r="P329" s="247"/>
      <c r="Q329" s="247"/>
      <c r="R329" s="36"/>
      <c r="T329" s="170" t="s">
        <v>22</v>
      </c>
      <c r="U329" s="43" t="s">
        <v>41</v>
      </c>
      <c r="V329" s="35"/>
      <c r="W329" s="171">
        <f t="shared" si="106"/>
        <v>0</v>
      </c>
      <c r="X329" s="171">
        <v>0</v>
      </c>
      <c r="Y329" s="171">
        <f t="shared" si="107"/>
        <v>0</v>
      </c>
      <c r="Z329" s="171">
        <v>0</v>
      </c>
      <c r="AA329" s="172">
        <f t="shared" si="108"/>
        <v>0</v>
      </c>
      <c r="AR329" s="18" t="s">
        <v>218</v>
      </c>
      <c r="AT329" s="18" t="s">
        <v>187</v>
      </c>
      <c r="AU329" s="18" t="s">
        <v>125</v>
      </c>
      <c r="AY329" s="18" t="s">
        <v>186</v>
      </c>
      <c r="BE329" s="109">
        <f t="shared" si="109"/>
        <v>0</v>
      </c>
      <c r="BF329" s="109">
        <f t="shared" si="110"/>
        <v>0</v>
      </c>
      <c r="BG329" s="109">
        <f t="shared" si="111"/>
        <v>0</v>
      </c>
      <c r="BH329" s="109">
        <f t="shared" si="112"/>
        <v>0</v>
      </c>
      <c r="BI329" s="109">
        <f t="shared" si="113"/>
        <v>0</v>
      </c>
      <c r="BJ329" s="18" t="s">
        <v>83</v>
      </c>
      <c r="BK329" s="109">
        <f t="shared" si="114"/>
        <v>0</v>
      </c>
      <c r="BL329" s="18" t="s">
        <v>218</v>
      </c>
      <c r="BM329" s="18" t="s">
        <v>747</v>
      </c>
    </row>
    <row r="330" spans="2:65" s="1" customFormat="1" ht="51" customHeight="1">
      <c r="B330" s="34"/>
      <c r="C330" s="166" t="s">
        <v>748</v>
      </c>
      <c r="D330" s="166" t="s">
        <v>187</v>
      </c>
      <c r="E330" s="167" t="s">
        <v>749</v>
      </c>
      <c r="F330" s="244" t="s">
        <v>750</v>
      </c>
      <c r="G330" s="244"/>
      <c r="H330" s="244"/>
      <c r="I330" s="244"/>
      <c r="J330" s="168" t="s">
        <v>197</v>
      </c>
      <c r="K330" s="169">
        <v>0.187</v>
      </c>
      <c r="L330" s="245">
        <v>0</v>
      </c>
      <c r="M330" s="246"/>
      <c r="N330" s="247">
        <f t="shared" si="105"/>
        <v>0</v>
      </c>
      <c r="O330" s="247"/>
      <c r="P330" s="247"/>
      <c r="Q330" s="247"/>
      <c r="R330" s="36"/>
      <c r="T330" s="170" t="s">
        <v>22</v>
      </c>
      <c r="U330" s="43" t="s">
        <v>41</v>
      </c>
      <c r="V330" s="35"/>
      <c r="W330" s="171">
        <f t="shared" si="106"/>
        <v>0</v>
      </c>
      <c r="X330" s="171">
        <v>0</v>
      </c>
      <c r="Y330" s="171">
        <f t="shared" si="107"/>
        <v>0</v>
      </c>
      <c r="Z330" s="171">
        <v>0</v>
      </c>
      <c r="AA330" s="172">
        <f t="shared" si="108"/>
        <v>0</v>
      </c>
      <c r="AR330" s="18" t="s">
        <v>218</v>
      </c>
      <c r="AT330" s="18" t="s">
        <v>187</v>
      </c>
      <c r="AU330" s="18" t="s">
        <v>125</v>
      </c>
      <c r="AY330" s="18" t="s">
        <v>186</v>
      </c>
      <c r="BE330" s="109">
        <f t="shared" si="109"/>
        <v>0</v>
      </c>
      <c r="BF330" s="109">
        <f t="shared" si="110"/>
        <v>0</v>
      </c>
      <c r="BG330" s="109">
        <f t="shared" si="111"/>
        <v>0</v>
      </c>
      <c r="BH330" s="109">
        <f t="shared" si="112"/>
        <v>0</v>
      </c>
      <c r="BI330" s="109">
        <f t="shared" si="113"/>
        <v>0</v>
      </c>
      <c r="BJ330" s="18" t="s">
        <v>83</v>
      </c>
      <c r="BK330" s="109">
        <f t="shared" si="114"/>
        <v>0</v>
      </c>
      <c r="BL330" s="18" t="s">
        <v>218</v>
      </c>
      <c r="BM330" s="18" t="s">
        <v>751</v>
      </c>
    </row>
    <row r="331" spans="2:65" s="1" customFormat="1" ht="63.75" customHeight="1">
      <c r="B331" s="34"/>
      <c r="C331" s="166" t="s">
        <v>485</v>
      </c>
      <c r="D331" s="166" t="s">
        <v>187</v>
      </c>
      <c r="E331" s="167" t="s">
        <v>752</v>
      </c>
      <c r="F331" s="244" t="s">
        <v>753</v>
      </c>
      <c r="G331" s="244"/>
      <c r="H331" s="244"/>
      <c r="I331" s="244"/>
      <c r="J331" s="168" t="s">
        <v>197</v>
      </c>
      <c r="K331" s="169">
        <v>0.187</v>
      </c>
      <c r="L331" s="245">
        <v>0</v>
      </c>
      <c r="M331" s="246"/>
      <c r="N331" s="247">
        <f t="shared" si="105"/>
        <v>0</v>
      </c>
      <c r="O331" s="247"/>
      <c r="P331" s="247"/>
      <c r="Q331" s="247"/>
      <c r="R331" s="36"/>
      <c r="T331" s="170" t="s">
        <v>22</v>
      </c>
      <c r="U331" s="43" t="s">
        <v>41</v>
      </c>
      <c r="V331" s="35"/>
      <c r="W331" s="171">
        <f t="shared" si="106"/>
        <v>0</v>
      </c>
      <c r="X331" s="171">
        <v>0</v>
      </c>
      <c r="Y331" s="171">
        <f t="shared" si="107"/>
        <v>0</v>
      </c>
      <c r="Z331" s="171">
        <v>0</v>
      </c>
      <c r="AA331" s="172">
        <f t="shared" si="108"/>
        <v>0</v>
      </c>
      <c r="AR331" s="18" t="s">
        <v>218</v>
      </c>
      <c r="AT331" s="18" t="s">
        <v>187</v>
      </c>
      <c r="AU331" s="18" t="s">
        <v>125</v>
      </c>
      <c r="AY331" s="18" t="s">
        <v>186</v>
      </c>
      <c r="BE331" s="109">
        <f t="shared" si="109"/>
        <v>0</v>
      </c>
      <c r="BF331" s="109">
        <f t="shared" si="110"/>
        <v>0</v>
      </c>
      <c r="BG331" s="109">
        <f t="shared" si="111"/>
        <v>0</v>
      </c>
      <c r="BH331" s="109">
        <f t="shared" si="112"/>
        <v>0</v>
      </c>
      <c r="BI331" s="109">
        <f t="shared" si="113"/>
        <v>0</v>
      </c>
      <c r="BJ331" s="18" t="s">
        <v>83</v>
      </c>
      <c r="BK331" s="109">
        <f t="shared" si="114"/>
        <v>0</v>
      </c>
      <c r="BL331" s="18" t="s">
        <v>218</v>
      </c>
      <c r="BM331" s="18" t="s">
        <v>754</v>
      </c>
    </row>
    <row r="332" spans="2:65" s="1" customFormat="1" ht="63.75" customHeight="1">
      <c r="B332" s="34"/>
      <c r="C332" s="166" t="s">
        <v>755</v>
      </c>
      <c r="D332" s="166" t="s">
        <v>187</v>
      </c>
      <c r="E332" s="167" t="s">
        <v>756</v>
      </c>
      <c r="F332" s="244" t="s">
        <v>757</v>
      </c>
      <c r="G332" s="244"/>
      <c r="H332" s="244"/>
      <c r="I332" s="244"/>
      <c r="J332" s="168" t="s">
        <v>197</v>
      </c>
      <c r="K332" s="169">
        <v>0.187</v>
      </c>
      <c r="L332" s="245">
        <v>0</v>
      </c>
      <c r="M332" s="246"/>
      <c r="N332" s="247">
        <f t="shared" si="105"/>
        <v>0</v>
      </c>
      <c r="O332" s="247"/>
      <c r="P332" s="247"/>
      <c r="Q332" s="247"/>
      <c r="R332" s="36"/>
      <c r="T332" s="170" t="s">
        <v>22</v>
      </c>
      <c r="U332" s="43" t="s">
        <v>41</v>
      </c>
      <c r="V332" s="35"/>
      <c r="W332" s="171">
        <f t="shared" si="106"/>
        <v>0</v>
      </c>
      <c r="X332" s="171">
        <v>0</v>
      </c>
      <c r="Y332" s="171">
        <f t="shared" si="107"/>
        <v>0</v>
      </c>
      <c r="Z332" s="171">
        <v>0</v>
      </c>
      <c r="AA332" s="172">
        <f t="shared" si="108"/>
        <v>0</v>
      </c>
      <c r="AR332" s="18" t="s">
        <v>218</v>
      </c>
      <c r="AT332" s="18" t="s">
        <v>187</v>
      </c>
      <c r="AU332" s="18" t="s">
        <v>125</v>
      </c>
      <c r="AY332" s="18" t="s">
        <v>186</v>
      </c>
      <c r="BE332" s="109">
        <f t="shared" si="109"/>
        <v>0</v>
      </c>
      <c r="BF332" s="109">
        <f t="shared" si="110"/>
        <v>0</v>
      </c>
      <c r="BG332" s="109">
        <f t="shared" si="111"/>
        <v>0</v>
      </c>
      <c r="BH332" s="109">
        <f t="shared" si="112"/>
        <v>0</v>
      </c>
      <c r="BI332" s="109">
        <f t="shared" si="113"/>
        <v>0</v>
      </c>
      <c r="BJ332" s="18" t="s">
        <v>83</v>
      </c>
      <c r="BK332" s="109">
        <f t="shared" si="114"/>
        <v>0</v>
      </c>
      <c r="BL332" s="18" t="s">
        <v>218</v>
      </c>
      <c r="BM332" s="18" t="s">
        <v>758</v>
      </c>
    </row>
    <row r="333" spans="2:63" s="9" customFormat="1" ht="29.85" customHeight="1">
      <c r="B333" s="155"/>
      <c r="C333" s="156"/>
      <c r="D333" s="165" t="s">
        <v>153</v>
      </c>
      <c r="E333" s="165"/>
      <c r="F333" s="165"/>
      <c r="G333" s="165"/>
      <c r="H333" s="165"/>
      <c r="I333" s="165"/>
      <c r="J333" s="165"/>
      <c r="K333" s="165"/>
      <c r="L333" s="165"/>
      <c r="M333" s="165"/>
      <c r="N333" s="257">
        <f>BK333</f>
        <v>0</v>
      </c>
      <c r="O333" s="258"/>
      <c r="P333" s="258"/>
      <c r="Q333" s="258"/>
      <c r="R333" s="158"/>
      <c r="T333" s="159"/>
      <c r="U333" s="156"/>
      <c r="V333" s="156"/>
      <c r="W333" s="160">
        <f>SUM(W334:W373)</f>
        <v>0</v>
      </c>
      <c r="X333" s="156"/>
      <c r="Y333" s="160">
        <f>SUM(Y334:Y373)</f>
        <v>0</v>
      </c>
      <c r="Z333" s="156"/>
      <c r="AA333" s="161">
        <f>SUM(AA334:AA373)</f>
        <v>0</v>
      </c>
      <c r="AR333" s="162" t="s">
        <v>125</v>
      </c>
      <c r="AT333" s="163" t="s">
        <v>75</v>
      </c>
      <c r="AU333" s="163" t="s">
        <v>83</v>
      </c>
      <c r="AY333" s="162" t="s">
        <v>186</v>
      </c>
      <c r="BK333" s="164">
        <f>SUM(BK334:BK373)</f>
        <v>0</v>
      </c>
    </row>
    <row r="334" spans="2:65" s="1" customFormat="1" ht="51" customHeight="1">
      <c r="B334" s="34"/>
      <c r="C334" s="166" t="s">
        <v>488</v>
      </c>
      <c r="D334" s="166" t="s">
        <v>187</v>
      </c>
      <c r="E334" s="167" t="s">
        <v>759</v>
      </c>
      <c r="F334" s="244" t="s">
        <v>760</v>
      </c>
      <c r="G334" s="244"/>
      <c r="H334" s="244"/>
      <c r="I334" s="244"/>
      <c r="J334" s="168" t="s">
        <v>217</v>
      </c>
      <c r="K334" s="169">
        <v>25</v>
      </c>
      <c r="L334" s="245">
        <v>0</v>
      </c>
      <c r="M334" s="246"/>
      <c r="N334" s="247">
        <f aca="true" t="shared" si="115" ref="N334:N373">ROUND(L334*K334,2)</f>
        <v>0</v>
      </c>
      <c r="O334" s="247"/>
      <c r="P334" s="247"/>
      <c r="Q334" s="247"/>
      <c r="R334" s="36"/>
      <c r="T334" s="170" t="s">
        <v>22</v>
      </c>
      <c r="U334" s="43" t="s">
        <v>41</v>
      </c>
      <c r="V334" s="35"/>
      <c r="W334" s="171">
        <f aca="true" t="shared" si="116" ref="W334:W373">V334*K334</f>
        <v>0</v>
      </c>
      <c r="X334" s="171">
        <v>0</v>
      </c>
      <c r="Y334" s="171">
        <f aca="true" t="shared" si="117" ref="Y334:Y373">X334*K334</f>
        <v>0</v>
      </c>
      <c r="Z334" s="171">
        <v>0</v>
      </c>
      <c r="AA334" s="172">
        <f aca="true" t="shared" si="118" ref="AA334:AA373">Z334*K334</f>
        <v>0</v>
      </c>
      <c r="AR334" s="18" t="s">
        <v>218</v>
      </c>
      <c r="AT334" s="18" t="s">
        <v>187</v>
      </c>
      <c r="AU334" s="18" t="s">
        <v>125</v>
      </c>
      <c r="AY334" s="18" t="s">
        <v>186</v>
      </c>
      <c r="BE334" s="109">
        <f aca="true" t="shared" si="119" ref="BE334:BE373">IF(U334="základní",N334,0)</f>
        <v>0</v>
      </c>
      <c r="BF334" s="109">
        <f aca="true" t="shared" si="120" ref="BF334:BF373">IF(U334="snížená",N334,0)</f>
        <v>0</v>
      </c>
      <c r="BG334" s="109">
        <f aca="true" t="shared" si="121" ref="BG334:BG373">IF(U334="zákl. přenesená",N334,0)</f>
        <v>0</v>
      </c>
      <c r="BH334" s="109">
        <f aca="true" t="shared" si="122" ref="BH334:BH373">IF(U334="sníž. přenesená",N334,0)</f>
        <v>0</v>
      </c>
      <c r="BI334" s="109">
        <f aca="true" t="shared" si="123" ref="BI334:BI373">IF(U334="nulová",N334,0)</f>
        <v>0</v>
      </c>
      <c r="BJ334" s="18" t="s">
        <v>83</v>
      </c>
      <c r="BK334" s="109">
        <f aca="true" t="shared" si="124" ref="BK334:BK373">ROUND(L334*K334,2)</f>
        <v>0</v>
      </c>
      <c r="BL334" s="18" t="s">
        <v>218</v>
      </c>
      <c r="BM334" s="18" t="s">
        <v>761</v>
      </c>
    </row>
    <row r="335" spans="2:65" s="1" customFormat="1" ht="51" customHeight="1">
      <c r="B335" s="34"/>
      <c r="C335" s="166" t="s">
        <v>762</v>
      </c>
      <c r="D335" s="166" t="s">
        <v>187</v>
      </c>
      <c r="E335" s="167" t="s">
        <v>763</v>
      </c>
      <c r="F335" s="244" t="s">
        <v>764</v>
      </c>
      <c r="G335" s="244"/>
      <c r="H335" s="244"/>
      <c r="I335" s="244"/>
      <c r="J335" s="168" t="s">
        <v>217</v>
      </c>
      <c r="K335" s="169">
        <v>1</v>
      </c>
      <c r="L335" s="245">
        <v>0</v>
      </c>
      <c r="M335" s="246"/>
      <c r="N335" s="247">
        <f t="shared" si="115"/>
        <v>0</v>
      </c>
      <c r="O335" s="247"/>
      <c r="P335" s="247"/>
      <c r="Q335" s="247"/>
      <c r="R335" s="36"/>
      <c r="T335" s="170" t="s">
        <v>22</v>
      </c>
      <c r="U335" s="43" t="s">
        <v>41</v>
      </c>
      <c r="V335" s="35"/>
      <c r="W335" s="171">
        <f t="shared" si="116"/>
        <v>0</v>
      </c>
      <c r="X335" s="171">
        <v>0</v>
      </c>
      <c r="Y335" s="171">
        <f t="shared" si="117"/>
        <v>0</v>
      </c>
      <c r="Z335" s="171">
        <v>0</v>
      </c>
      <c r="AA335" s="172">
        <f t="shared" si="118"/>
        <v>0</v>
      </c>
      <c r="AR335" s="18" t="s">
        <v>218</v>
      </c>
      <c r="AT335" s="18" t="s">
        <v>187</v>
      </c>
      <c r="AU335" s="18" t="s">
        <v>125</v>
      </c>
      <c r="AY335" s="18" t="s">
        <v>186</v>
      </c>
      <c r="BE335" s="109">
        <f t="shared" si="119"/>
        <v>0</v>
      </c>
      <c r="BF335" s="109">
        <f t="shared" si="120"/>
        <v>0</v>
      </c>
      <c r="BG335" s="109">
        <f t="shared" si="121"/>
        <v>0</v>
      </c>
      <c r="BH335" s="109">
        <f t="shared" si="122"/>
        <v>0</v>
      </c>
      <c r="BI335" s="109">
        <f t="shared" si="123"/>
        <v>0</v>
      </c>
      <c r="BJ335" s="18" t="s">
        <v>83</v>
      </c>
      <c r="BK335" s="109">
        <f t="shared" si="124"/>
        <v>0</v>
      </c>
      <c r="BL335" s="18" t="s">
        <v>218</v>
      </c>
      <c r="BM335" s="18" t="s">
        <v>765</v>
      </c>
    </row>
    <row r="336" spans="2:65" s="1" customFormat="1" ht="51" customHeight="1">
      <c r="B336" s="34"/>
      <c r="C336" s="166" t="s">
        <v>492</v>
      </c>
      <c r="D336" s="166" t="s">
        <v>187</v>
      </c>
      <c r="E336" s="167" t="s">
        <v>766</v>
      </c>
      <c r="F336" s="244" t="s">
        <v>767</v>
      </c>
      <c r="G336" s="244"/>
      <c r="H336" s="244"/>
      <c r="I336" s="244"/>
      <c r="J336" s="168" t="s">
        <v>217</v>
      </c>
      <c r="K336" s="169">
        <v>32</v>
      </c>
      <c r="L336" s="245">
        <v>0</v>
      </c>
      <c r="M336" s="246"/>
      <c r="N336" s="247">
        <f t="shared" si="115"/>
        <v>0</v>
      </c>
      <c r="O336" s="247"/>
      <c r="P336" s="247"/>
      <c r="Q336" s="247"/>
      <c r="R336" s="36"/>
      <c r="T336" s="170" t="s">
        <v>22</v>
      </c>
      <c r="U336" s="43" t="s">
        <v>41</v>
      </c>
      <c r="V336" s="35"/>
      <c r="W336" s="171">
        <f t="shared" si="116"/>
        <v>0</v>
      </c>
      <c r="X336" s="171">
        <v>0</v>
      </c>
      <c r="Y336" s="171">
        <f t="shared" si="117"/>
        <v>0</v>
      </c>
      <c r="Z336" s="171">
        <v>0</v>
      </c>
      <c r="AA336" s="172">
        <f t="shared" si="118"/>
        <v>0</v>
      </c>
      <c r="AR336" s="18" t="s">
        <v>218</v>
      </c>
      <c r="AT336" s="18" t="s">
        <v>187</v>
      </c>
      <c r="AU336" s="18" t="s">
        <v>125</v>
      </c>
      <c r="AY336" s="18" t="s">
        <v>186</v>
      </c>
      <c r="BE336" s="109">
        <f t="shared" si="119"/>
        <v>0</v>
      </c>
      <c r="BF336" s="109">
        <f t="shared" si="120"/>
        <v>0</v>
      </c>
      <c r="BG336" s="109">
        <f t="shared" si="121"/>
        <v>0</v>
      </c>
      <c r="BH336" s="109">
        <f t="shared" si="122"/>
        <v>0</v>
      </c>
      <c r="BI336" s="109">
        <f t="shared" si="123"/>
        <v>0</v>
      </c>
      <c r="BJ336" s="18" t="s">
        <v>83</v>
      </c>
      <c r="BK336" s="109">
        <f t="shared" si="124"/>
        <v>0</v>
      </c>
      <c r="BL336" s="18" t="s">
        <v>218</v>
      </c>
      <c r="BM336" s="18" t="s">
        <v>768</v>
      </c>
    </row>
    <row r="337" spans="2:65" s="1" customFormat="1" ht="51" customHeight="1">
      <c r="B337" s="34"/>
      <c r="C337" s="166" t="s">
        <v>769</v>
      </c>
      <c r="D337" s="166" t="s">
        <v>187</v>
      </c>
      <c r="E337" s="167" t="s">
        <v>416</v>
      </c>
      <c r="F337" s="244" t="s">
        <v>417</v>
      </c>
      <c r="G337" s="244"/>
      <c r="H337" s="244"/>
      <c r="I337" s="244"/>
      <c r="J337" s="168" t="s">
        <v>197</v>
      </c>
      <c r="K337" s="169">
        <v>1.172</v>
      </c>
      <c r="L337" s="245">
        <v>0</v>
      </c>
      <c r="M337" s="246"/>
      <c r="N337" s="247">
        <f t="shared" si="115"/>
        <v>0</v>
      </c>
      <c r="O337" s="247"/>
      <c r="P337" s="247"/>
      <c r="Q337" s="247"/>
      <c r="R337" s="36"/>
      <c r="T337" s="170" t="s">
        <v>22</v>
      </c>
      <c r="U337" s="43" t="s">
        <v>41</v>
      </c>
      <c r="V337" s="35"/>
      <c r="W337" s="171">
        <f t="shared" si="116"/>
        <v>0</v>
      </c>
      <c r="X337" s="171">
        <v>0</v>
      </c>
      <c r="Y337" s="171">
        <f t="shared" si="117"/>
        <v>0</v>
      </c>
      <c r="Z337" s="171">
        <v>0</v>
      </c>
      <c r="AA337" s="172">
        <f t="shared" si="118"/>
        <v>0</v>
      </c>
      <c r="AR337" s="18" t="s">
        <v>218</v>
      </c>
      <c r="AT337" s="18" t="s">
        <v>187</v>
      </c>
      <c r="AU337" s="18" t="s">
        <v>125</v>
      </c>
      <c r="AY337" s="18" t="s">
        <v>186</v>
      </c>
      <c r="BE337" s="109">
        <f t="shared" si="119"/>
        <v>0</v>
      </c>
      <c r="BF337" s="109">
        <f t="shared" si="120"/>
        <v>0</v>
      </c>
      <c r="BG337" s="109">
        <f t="shared" si="121"/>
        <v>0</v>
      </c>
      <c r="BH337" s="109">
        <f t="shared" si="122"/>
        <v>0</v>
      </c>
      <c r="BI337" s="109">
        <f t="shared" si="123"/>
        <v>0</v>
      </c>
      <c r="BJ337" s="18" t="s">
        <v>83</v>
      </c>
      <c r="BK337" s="109">
        <f t="shared" si="124"/>
        <v>0</v>
      </c>
      <c r="BL337" s="18" t="s">
        <v>218</v>
      </c>
      <c r="BM337" s="18" t="s">
        <v>770</v>
      </c>
    </row>
    <row r="338" spans="2:65" s="1" customFormat="1" ht="76.5" customHeight="1">
      <c r="B338" s="34"/>
      <c r="C338" s="166" t="s">
        <v>495</v>
      </c>
      <c r="D338" s="166" t="s">
        <v>187</v>
      </c>
      <c r="E338" s="167" t="s">
        <v>420</v>
      </c>
      <c r="F338" s="244" t="s">
        <v>421</v>
      </c>
      <c r="G338" s="244"/>
      <c r="H338" s="244"/>
      <c r="I338" s="244"/>
      <c r="J338" s="168" t="s">
        <v>197</v>
      </c>
      <c r="K338" s="169">
        <v>1.172</v>
      </c>
      <c r="L338" s="245">
        <v>0</v>
      </c>
      <c r="M338" s="246"/>
      <c r="N338" s="247">
        <f t="shared" si="115"/>
        <v>0</v>
      </c>
      <c r="O338" s="247"/>
      <c r="P338" s="247"/>
      <c r="Q338" s="247"/>
      <c r="R338" s="36"/>
      <c r="T338" s="170" t="s">
        <v>22</v>
      </c>
      <c r="U338" s="43" t="s">
        <v>41</v>
      </c>
      <c r="V338" s="35"/>
      <c r="W338" s="171">
        <f t="shared" si="116"/>
        <v>0</v>
      </c>
      <c r="X338" s="171">
        <v>0</v>
      </c>
      <c r="Y338" s="171">
        <f t="shared" si="117"/>
        <v>0</v>
      </c>
      <c r="Z338" s="171">
        <v>0</v>
      </c>
      <c r="AA338" s="172">
        <f t="shared" si="118"/>
        <v>0</v>
      </c>
      <c r="AR338" s="18" t="s">
        <v>218</v>
      </c>
      <c r="AT338" s="18" t="s">
        <v>187</v>
      </c>
      <c r="AU338" s="18" t="s">
        <v>125</v>
      </c>
      <c r="AY338" s="18" t="s">
        <v>186</v>
      </c>
      <c r="BE338" s="109">
        <f t="shared" si="119"/>
        <v>0</v>
      </c>
      <c r="BF338" s="109">
        <f t="shared" si="120"/>
        <v>0</v>
      </c>
      <c r="BG338" s="109">
        <f t="shared" si="121"/>
        <v>0</v>
      </c>
      <c r="BH338" s="109">
        <f t="shared" si="122"/>
        <v>0</v>
      </c>
      <c r="BI338" s="109">
        <f t="shared" si="123"/>
        <v>0</v>
      </c>
      <c r="BJ338" s="18" t="s">
        <v>83</v>
      </c>
      <c r="BK338" s="109">
        <f t="shared" si="124"/>
        <v>0</v>
      </c>
      <c r="BL338" s="18" t="s">
        <v>218</v>
      </c>
      <c r="BM338" s="18" t="s">
        <v>771</v>
      </c>
    </row>
    <row r="339" spans="2:65" s="1" customFormat="1" ht="38.25" customHeight="1">
      <c r="B339" s="34"/>
      <c r="C339" s="166" t="s">
        <v>772</v>
      </c>
      <c r="D339" s="166" t="s">
        <v>187</v>
      </c>
      <c r="E339" s="167" t="s">
        <v>423</v>
      </c>
      <c r="F339" s="244" t="s">
        <v>424</v>
      </c>
      <c r="G339" s="244"/>
      <c r="H339" s="244"/>
      <c r="I339" s="244"/>
      <c r="J339" s="168" t="s">
        <v>197</v>
      </c>
      <c r="K339" s="169">
        <v>1.172</v>
      </c>
      <c r="L339" s="245">
        <v>0</v>
      </c>
      <c r="M339" s="246"/>
      <c r="N339" s="247">
        <f t="shared" si="115"/>
        <v>0</v>
      </c>
      <c r="O339" s="247"/>
      <c r="P339" s="247"/>
      <c r="Q339" s="247"/>
      <c r="R339" s="36"/>
      <c r="T339" s="170" t="s">
        <v>22</v>
      </c>
      <c r="U339" s="43" t="s">
        <v>41</v>
      </c>
      <c r="V339" s="35"/>
      <c r="W339" s="171">
        <f t="shared" si="116"/>
        <v>0</v>
      </c>
      <c r="X339" s="171">
        <v>0</v>
      </c>
      <c r="Y339" s="171">
        <f t="shared" si="117"/>
        <v>0</v>
      </c>
      <c r="Z339" s="171">
        <v>0</v>
      </c>
      <c r="AA339" s="172">
        <f t="shared" si="118"/>
        <v>0</v>
      </c>
      <c r="AR339" s="18" t="s">
        <v>218</v>
      </c>
      <c r="AT339" s="18" t="s">
        <v>187</v>
      </c>
      <c r="AU339" s="18" t="s">
        <v>125</v>
      </c>
      <c r="AY339" s="18" t="s">
        <v>186</v>
      </c>
      <c r="BE339" s="109">
        <f t="shared" si="119"/>
        <v>0</v>
      </c>
      <c r="BF339" s="109">
        <f t="shared" si="120"/>
        <v>0</v>
      </c>
      <c r="BG339" s="109">
        <f t="shared" si="121"/>
        <v>0</v>
      </c>
      <c r="BH339" s="109">
        <f t="shared" si="122"/>
        <v>0</v>
      </c>
      <c r="BI339" s="109">
        <f t="shared" si="123"/>
        <v>0</v>
      </c>
      <c r="BJ339" s="18" t="s">
        <v>83</v>
      </c>
      <c r="BK339" s="109">
        <f t="shared" si="124"/>
        <v>0</v>
      </c>
      <c r="BL339" s="18" t="s">
        <v>218</v>
      </c>
      <c r="BM339" s="18" t="s">
        <v>773</v>
      </c>
    </row>
    <row r="340" spans="2:65" s="1" customFormat="1" ht="51" customHeight="1">
      <c r="B340" s="34"/>
      <c r="C340" s="166" t="s">
        <v>499</v>
      </c>
      <c r="D340" s="166" t="s">
        <v>187</v>
      </c>
      <c r="E340" s="167" t="s">
        <v>427</v>
      </c>
      <c r="F340" s="244" t="s">
        <v>428</v>
      </c>
      <c r="G340" s="244"/>
      <c r="H340" s="244"/>
      <c r="I340" s="244"/>
      <c r="J340" s="168" t="s">
        <v>197</v>
      </c>
      <c r="K340" s="169">
        <v>11.72</v>
      </c>
      <c r="L340" s="245">
        <v>0</v>
      </c>
      <c r="M340" s="246"/>
      <c r="N340" s="247">
        <f t="shared" si="115"/>
        <v>0</v>
      </c>
      <c r="O340" s="247"/>
      <c r="P340" s="247"/>
      <c r="Q340" s="247"/>
      <c r="R340" s="36"/>
      <c r="T340" s="170" t="s">
        <v>22</v>
      </c>
      <c r="U340" s="43" t="s">
        <v>41</v>
      </c>
      <c r="V340" s="35"/>
      <c r="W340" s="171">
        <f t="shared" si="116"/>
        <v>0</v>
      </c>
      <c r="X340" s="171">
        <v>0</v>
      </c>
      <c r="Y340" s="171">
        <f t="shared" si="117"/>
        <v>0</v>
      </c>
      <c r="Z340" s="171">
        <v>0</v>
      </c>
      <c r="AA340" s="172">
        <f t="shared" si="118"/>
        <v>0</v>
      </c>
      <c r="AR340" s="18" t="s">
        <v>218</v>
      </c>
      <c r="AT340" s="18" t="s">
        <v>187</v>
      </c>
      <c r="AU340" s="18" t="s">
        <v>125</v>
      </c>
      <c r="AY340" s="18" t="s">
        <v>186</v>
      </c>
      <c r="BE340" s="109">
        <f t="shared" si="119"/>
        <v>0</v>
      </c>
      <c r="BF340" s="109">
        <f t="shared" si="120"/>
        <v>0</v>
      </c>
      <c r="BG340" s="109">
        <f t="shared" si="121"/>
        <v>0</v>
      </c>
      <c r="BH340" s="109">
        <f t="shared" si="122"/>
        <v>0</v>
      </c>
      <c r="BI340" s="109">
        <f t="shared" si="123"/>
        <v>0</v>
      </c>
      <c r="BJ340" s="18" t="s">
        <v>83</v>
      </c>
      <c r="BK340" s="109">
        <f t="shared" si="124"/>
        <v>0</v>
      </c>
      <c r="BL340" s="18" t="s">
        <v>218</v>
      </c>
      <c r="BM340" s="18" t="s">
        <v>774</v>
      </c>
    </row>
    <row r="341" spans="2:65" s="1" customFormat="1" ht="38.25" customHeight="1">
      <c r="B341" s="34"/>
      <c r="C341" s="166" t="s">
        <v>775</v>
      </c>
      <c r="D341" s="166" t="s">
        <v>187</v>
      </c>
      <c r="E341" s="167" t="s">
        <v>776</v>
      </c>
      <c r="F341" s="244" t="s">
        <v>777</v>
      </c>
      <c r="G341" s="244"/>
      <c r="H341" s="244"/>
      <c r="I341" s="244"/>
      <c r="J341" s="168" t="s">
        <v>197</v>
      </c>
      <c r="K341" s="169">
        <v>0.9</v>
      </c>
      <c r="L341" s="245">
        <v>0</v>
      </c>
      <c r="M341" s="246"/>
      <c r="N341" s="247">
        <f t="shared" si="115"/>
        <v>0</v>
      </c>
      <c r="O341" s="247"/>
      <c r="P341" s="247"/>
      <c r="Q341" s="247"/>
      <c r="R341" s="36"/>
      <c r="T341" s="170" t="s">
        <v>22</v>
      </c>
      <c r="U341" s="43" t="s">
        <v>41</v>
      </c>
      <c r="V341" s="35"/>
      <c r="W341" s="171">
        <f t="shared" si="116"/>
        <v>0</v>
      </c>
      <c r="X341" s="171">
        <v>0</v>
      </c>
      <c r="Y341" s="171">
        <f t="shared" si="117"/>
        <v>0</v>
      </c>
      <c r="Z341" s="171">
        <v>0</v>
      </c>
      <c r="AA341" s="172">
        <f t="shared" si="118"/>
        <v>0</v>
      </c>
      <c r="AR341" s="18" t="s">
        <v>218</v>
      </c>
      <c r="AT341" s="18" t="s">
        <v>187</v>
      </c>
      <c r="AU341" s="18" t="s">
        <v>125</v>
      </c>
      <c r="AY341" s="18" t="s">
        <v>186</v>
      </c>
      <c r="BE341" s="109">
        <f t="shared" si="119"/>
        <v>0</v>
      </c>
      <c r="BF341" s="109">
        <f t="shared" si="120"/>
        <v>0</v>
      </c>
      <c r="BG341" s="109">
        <f t="shared" si="121"/>
        <v>0</v>
      </c>
      <c r="BH341" s="109">
        <f t="shared" si="122"/>
        <v>0</v>
      </c>
      <c r="BI341" s="109">
        <f t="shared" si="123"/>
        <v>0</v>
      </c>
      <c r="BJ341" s="18" t="s">
        <v>83</v>
      </c>
      <c r="BK341" s="109">
        <f t="shared" si="124"/>
        <v>0</v>
      </c>
      <c r="BL341" s="18" t="s">
        <v>218</v>
      </c>
      <c r="BM341" s="18" t="s">
        <v>778</v>
      </c>
    </row>
    <row r="342" spans="2:65" s="1" customFormat="1" ht="38.25" customHeight="1">
      <c r="B342" s="34"/>
      <c r="C342" s="166" t="s">
        <v>502</v>
      </c>
      <c r="D342" s="166" t="s">
        <v>187</v>
      </c>
      <c r="E342" s="167" t="s">
        <v>779</v>
      </c>
      <c r="F342" s="244" t="s">
        <v>780</v>
      </c>
      <c r="G342" s="244"/>
      <c r="H342" s="244"/>
      <c r="I342" s="244"/>
      <c r="J342" s="168" t="s">
        <v>197</v>
      </c>
      <c r="K342" s="169">
        <v>0.272</v>
      </c>
      <c r="L342" s="245">
        <v>0</v>
      </c>
      <c r="M342" s="246"/>
      <c r="N342" s="247">
        <f t="shared" si="115"/>
        <v>0</v>
      </c>
      <c r="O342" s="247"/>
      <c r="P342" s="247"/>
      <c r="Q342" s="247"/>
      <c r="R342" s="36"/>
      <c r="T342" s="170" t="s">
        <v>22</v>
      </c>
      <c r="U342" s="43" t="s">
        <v>41</v>
      </c>
      <c r="V342" s="35"/>
      <c r="W342" s="171">
        <f t="shared" si="116"/>
        <v>0</v>
      </c>
      <c r="X342" s="171">
        <v>0</v>
      </c>
      <c r="Y342" s="171">
        <f t="shared" si="117"/>
        <v>0</v>
      </c>
      <c r="Z342" s="171">
        <v>0</v>
      </c>
      <c r="AA342" s="172">
        <f t="shared" si="118"/>
        <v>0</v>
      </c>
      <c r="AR342" s="18" t="s">
        <v>218</v>
      </c>
      <c r="AT342" s="18" t="s">
        <v>187</v>
      </c>
      <c r="AU342" s="18" t="s">
        <v>125</v>
      </c>
      <c r="AY342" s="18" t="s">
        <v>186</v>
      </c>
      <c r="BE342" s="109">
        <f t="shared" si="119"/>
        <v>0</v>
      </c>
      <c r="BF342" s="109">
        <f t="shared" si="120"/>
        <v>0</v>
      </c>
      <c r="BG342" s="109">
        <f t="shared" si="121"/>
        <v>0</v>
      </c>
      <c r="BH342" s="109">
        <f t="shared" si="122"/>
        <v>0</v>
      </c>
      <c r="BI342" s="109">
        <f t="shared" si="123"/>
        <v>0</v>
      </c>
      <c r="BJ342" s="18" t="s">
        <v>83</v>
      </c>
      <c r="BK342" s="109">
        <f t="shared" si="124"/>
        <v>0</v>
      </c>
      <c r="BL342" s="18" t="s">
        <v>218</v>
      </c>
      <c r="BM342" s="18" t="s">
        <v>781</v>
      </c>
    </row>
    <row r="343" spans="2:65" s="1" customFormat="1" ht="51" customHeight="1">
      <c r="B343" s="34"/>
      <c r="C343" s="166" t="s">
        <v>782</v>
      </c>
      <c r="D343" s="166" t="s">
        <v>187</v>
      </c>
      <c r="E343" s="167" t="s">
        <v>783</v>
      </c>
      <c r="F343" s="244" t="s">
        <v>784</v>
      </c>
      <c r="G343" s="244"/>
      <c r="H343" s="244"/>
      <c r="I343" s="244"/>
      <c r="J343" s="168" t="s">
        <v>190</v>
      </c>
      <c r="K343" s="169">
        <v>11.4</v>
      </c>
      <c r="L343" s="245">
        <v>0</v>
      </c>
      <c r="M343" s="246"/>
      <c r="N343" s="247">
        <f t="shared" si="115"/>
        <v>0</v>
      </c>
      <c r="O343" s="247"/>
      <c r="P343" s="247"/>
      <c r="Q343" s="247"/>
      <c r="R343" s="36"/>
      <c r="T343" s="170" t="s">
        <v>22</v>
      </c>
      <c r="U343" s="43" t="s">
        <v>41</v>
      </c>
      <c r="V343" s="35"/>
      <c r="W343" s="171">
        <f t="shared" si="116"/>
        <v>0</v>
      </c>
      <c r="X343" s="171">
        <v>0</v>
      </c>
      <c r="Y343" s="171">
        <f t="shared" si="117"/>
        <v>0</v>
      </c>
      <c r="Z343" s="171">
        <v>0</v>
      </c>
      <c r="AA343" s="172">
        <f t="shared" si="118"/>
        <v>0</v>
      </c>
      <c r="AR343" s="18" t="s">
        <v>218</v>
      </c>
      <c r="AT343" s="18" t="s">
        <v>187</v>
      </c>
      <c r="AU343" s="18" t="s">
        <v>125</v>
      </c>
      <c r="AY343" s="18" t="s">
        <v>186</v>
      </c>
      <c r="BE343" s="109">
        <f t="shared" si="119"/>
        <v>0</v>
      </c>
      <c r="BF343" s="109">
        <f t="shared" si="120"/>
        <v>0</v>
      </c>
      <c r="BG343" s="109">
        <f t="shared" si="121"/>
        <v>0</v>
      </c>
      <c r="BH343" s="109">
        <f t="shared" si="122"/>
        <v>0</v>
      </c>
      <c r="BI343" s="109">
        <f t="shared" si="123"/>
        <v>0</v>
      </c>
      <c r="BJ343" s="18" t="s">
        <v>83</v>
      </c>
      <c r="BK343" s="109">
        <f t="shared" si="124"/>
        <v>0</v>
      </c>
      <c r="BL343" s="18" t="s">
        <v>218</v>
      </c>
      <c r="BM343" s="18" t="s">
        <v>785</v>
      </c>
    </row>
    <row r="344" spans="2:65" s="1" customFormat="1" ht="38.25" customHeight="1">
      <c r="B344" s="34"/>
      <c r="C344" s="173" t="s">
        <v>506</v>
      </c>
      <c r="D344" s="173" t="s">
        <v>199</v>
      </c>
      <c r="E344" s="174" t="s">
        <v>786</v>
      </c>
      <c r="F344" s="248" t="s">
        <v>787</v>
      </c>
      <c r="G344" s="248"/>
      <c r="H344" s="248"/>
      <c r="I344" s="248"/>
      <c r="J344" s="175" t="s">
        <v>217</v>
      </c>
      <c r="K344" s="176">
        <v>9</v>
      </c>
      <c r="L344" s="249">
        <v>0</v>
      </c>
      <c r="M344" s="250"/>
      <c r="N344" s="251">
        <f t="shared" si="115"/>
        <v>0</v>
      </c>
      <c r="O344" s="247"/>
      <c r="P344" s="247"/>
      <c r="Q344" s="247"/>
      <c r="R344" s="36"/>
      <c r="T344" s="170" t="s">
        <v>22</v>
      </c>
      <c r="U344" s="43" t="s">
        <v>41</v>
      </c>
      <c r="V344" s="35"/>
      <c r="W344" s="171">
        <f t="shared" si="116"/>
        <v>0</v>
      </c>
      <c r="X344" s="171">
        <v>0</v>
      </c>
      <c r="Y344" s="171">
        <f t="shared" si="117"/>
        <v>0</v>
      </c>
      <c r="Z344" s="171">
        <v>0</v>
      </c>
      <c r="AA344" s="172">
        <f t="shared" si="118"/>
        <v>0</v>
      </c>
      <c r="AR344" s="18" t="s">
        <v>246</v>
      </c>
      <c r="AT344" s="18" t="s">
        <v>199</v>
      </c>
      <c r="AU344" s="18" t="s">
        <v>125</v>
      </c>
      <c r="AY344" s="18" t="s">
        <v>186</v>
      </c>
      <c r="BE344" s="109">
        <f t="shared" si="119"/>
        <v>0</v>
      </c>
      <c r="BF344" s="109">
        <f t="shared" si="120"/>
        <v>0</v>
      </c>
      <c r="BG344" s="109">
        <f t="shared" si="121"/>
        <v>0</v>
      </c>
      <c r="BH344" s="109">
        <f t="shared" si="122"/>
        <v>0</v>
      </c>
      <c r="BI344" s="109">
        <f t="shared" si="123"/>
        <v>0</v>
      </c>
      <c r="BJ344" s="18" t="s">
        <v>83</v>
      </c>
      <c r="BK344" s="109">
        <f t="shared" si="124"/>
        <v>0</v>
      </c>
      <c r="BL344" s="18" t="s">
        <v>218</v>
      </c>
      <c r="BM344" s="18" t="s">
        <v>788</v>
      </c>
    </row>
    <row r="345" spans="2:65" s="1" customFormat="1" ht="38.25" customHeight="1">
      <c r="B345" s="34"/>
      <c r="C345" s="173" t="s">
        <v>789</v>
      </c>
      <c r="D345" s="173" t="s">
        <v>199</v>
      </c>
      <c r="E345" s="174" t="s">
        <v>790</v>
      </c>
      <c r="F345" s="248" t="s">
        <v>791</v>
      </c>
      <c r="G345" s="248"/>
      <c r="H345" s="248"/>
      <c r="I345" s="248"/>
      <c r="J345" s="175" t="s">
        <v>217</v>
      </c>
      <c r="K345" s="176">
        <v>1</v>
      </c>
      <c r="L345" s="249">
        <v>0</v>
      </c>
      <c r="M345" s="250"/>
      <c r="N345" s="251">
        <f t="shared" si="115"/>
        <v>0</v>
      </c>
      <c r="O345" s="247"/>
      <c r="P345" s="247"/>
      <c r="Q345" s="247"/>
      <c r="R345" s="36"/>
      <c r="T345" s="170" t="s">
        <v>22</v>
      </c>
      <c r="U345" s="43" t="s">
        <v>41</v>
      </c>
      <c r="V345" s="35"/>
      <c r="W345" s="171">
        <f t="shared" si="116"/>
        <v>0</v>
      </c>
      <c r="X345" s="171">
        <v>0</v>
      </c>
      <c r="Y345" s="171">
        <f t="shared" si="117"/>
        <v>0</v>
      </c>
      <c r="Z345" s="171">
        <v>0</v>
      </c>
      <c r="AA345" s="172">
        <f t="shared" si="118"/>
        <v>0</v>
      </c>
      <c r="AR345" s="18" t="s">
        <v>246</v>
      </c>
      <c r="AT345" s="18" t="s">
        <v>199</v>
      </c>
      <c r="AU345" s="18" t="s">
        <v>125</v>
      </c>
      <c r="AY345" s="18" t="s">
        <v>186</v>
      </c>
      <c r="BE345" s="109">
        <f t="shared" si="119"/>
        <v>0</v>
      </c>
      <c r="BF345" s="109">
        <f t="shared" si="120"/>
        <v>0</v>
      </c>
      <c r="BG345" s="109">
        <f t="shared" si="121"/>
        <v>0</v>
      </c>
      <c r="BH345" s="109">
        <f t="shared" si="122"/>
        <v>0</v>
      </c>
      <c r="BI345" s="109">
        <f t="shared" si="123"/>
        <v>0</v>
      </c>
      <c r="BJ345" s="18" t="s">
        <v>83</v>
      </c>
      <c r="BK345" s="109">
        <f t="shared" si="124"/>
        <v>0</v>
      </c>
      <c r="BL345" s="18" t="s">
        <v>218</v>
      </c>
      <c r="BM345" s="18" t="s">
        <v>792</v>
      </c>
    </row>
    <row r="346" spans="2:65" s="1" customFormat="1" ht="16.5" customHeight="1">
      <c r="B346" s="34"/>
      <c r="C346" s="173" t="s">
        <v>509</v>
      </c>
      <c r="D346" s="173" t="s">
        <v>199</v>
      </c>
      <c r="E346" s="174" t="s">
        <v>793</v>
      </c>
      <c r="F346" s="248" t="s">
        <v>794</v>
      </c>
      <c r="G346" s="248"/>
      <c r="H346" s="248"/>
      <c r="I346" s="248"/>
      <c r="J346" s="175" t="s">
        <v>217</v>
      </c>
      <c r="K346" s="176">
        <v>1</v>
      </c>
      <c r="L346" s="249">
        <v>0</v>
      </c>
      <c r="M346" s="250"/>
      <c r="N346" s="251">
        <f t="shared" si="115"/>
        <v>0</v>
      </c>
      <c r="O346" s="247"/>
      <c r="P346" s="247"/>
      <c r="Q346" s="247"/>
      <c r="R346" s="36"/>
      <c r="T346" s="170" t="s">
        <v>22</v>
      </c>
      <c r="U346" s="43" t="s">
        <v>41</v>
      </c>
      <c r="V346" s="35"/>
      <c r="W346" s="171">
        <f t="shared" si="116"/>
        <v>0</v>
      </c>
      <c r="X346" s="171">
        <v>0</v>
      </c>
      <c r="Y346" s="171">
        <f t="shared" si="117"/>
        <v>0</v>
      </c>
      <c r="Z346" s="171">
        <v>0</v>
      </c>
      <c r="AA346" s="172">
        <f t="shared" si="118"/>
        <v>0</v>
      </c>
      <c r="AR346" s="18" t="s">
        <v>246</v>
      </c>
      <c r="AT346" s="18" t="s">
        <v>199</v>
      </c>
      <c r="AU346" s="18" t="s">
        <v>125</v>
      </c>
      <c r="AY346" s="18" t="s">
        <v>186</v>
      </c>
      <c r="BE346" s="109">
        <f t="shared" si="119"/>
        <v>0</v>
      </c>
      <c r="BF346" s="109">
        <f t="shared" si="120"/>
        <v>0</v>
      </c>
      <c r="BG346" s="109">
        <f t="shared" si="121"/>
        <v>0</v>
      </c>
      <c r="BH346" s="109">
        <f t="shared" si="122"/>
        <v>0</v>
      </c>
      <c r="BI346" s="109">
        <f t="shared" si="123"/>
        <v>0</v>
      </c>
      <c r="BJ346" s="18" t="s">
        <v>83</v>
      </c>
      <c r="BK346" s="109">
        <f t="shared" si="124"/>
        <v>0</v>
      </c>
      <c r="BL346" s="18" t="s">
        <v>218</v>
      </c>
      <c r="BM346" s="18" t="s">
        <v>795</v>
      </c>
    </row>
    <row r="347" spans="2:65" s="1" customFormat="1" ht="51" customHeight="1">
      <c r="B347" s="34"/>
      <c r="C347" s="166" t="s">
        <v>796</v>
      </c>
      <c r="D347" s="166" t="s">
        <v>187</v>
      </c>
      <c r="E347" s="167" t="s">
        <v>797</v>
      </c>
      <c r="F347" s="244" t="s">
        <v>798</v>
      </c>
      <c r="G347" s="244"/>
      <c r="H347" s="244"/>
      <c r="I347" s="244"/>
      <c r="J347" s="168" t="s">
        <v>190</v>
      </c>
      <c r="K347" s="169">
        <v>34.56</v>
      </c>
      <c r="L347" s="245">
        <v>0</v>
      </c>
      <c r="M347" s="246"/>
      <c r="N347" s="247">
        <f t="shared" si="115"/>
        <v>0</v>
      </c>
      <c r="O347" s="247"/>
      <c r="P347" s="247"/>
      <c r="Q347" s="247"/>
      <c r="R347" s="36"/>
      <c r="T347" s="170" t="s">
        <v>22</v>
      </c>
      <c r="U347" s="43" t="s">
        <v>41</v>
      </c>
      <c r="V347" s="35"/>
      <c r="W347" s="171">
        <f t="shared" si="116"/>
        <v>0</v>
      </c>
      <c r="X347" s="171">
        <v>0</v>
      </c>
      <c r="Y347" s="171">
        <f t="shared" si="117"/>
        <v>0</v>
      </c>
      <c r="Z347" s="171">
        <v>0</v>
      </c>
      <c r="AA347" s="172">
        <f t="shared" si="118"/>
        <v>0</v>
      </c>
      <c r="AR347" s="18" t="s">
        <v>218</v>
      </c>
      <c r="AT347" s="18" t="s">
        <v>187</v>
      </c>
      <c r="AU347" s="18" t="s">
        <v>125</v>
      </c>
      <c r="AY347" s="18" t="s">
        <v>186</v>
      </c>
      <c r="BE347" s="109">
        <f t="shared" si="119"/>
        <v>0</v>
      </c>
      <c r="BF347" s="109">
        <f t="shared" si="120"/>
        <v>0</v>
      </c>
      <c r="BG347" s="109">
        <f t="shared" si="121"/>
        <v>0</v>
      </c>
      <c r="BH347" s="109">
        <f t="shared" si="122"/>
        <v>0</v>
      </c>
      <c r="BI347" s="109">
        <f t="shared" si="123"/>
        <v>0</v>
      </c>
      <c r="BJ347" s="18" t="s">
        <v>83</v>
      </c>
      <c r="BK347" s="109">
        <f t="shared" si="124"/>
        <v>0</v>
      </c>
      <c r="BL347" s="18" t="s">
        <v>218</v>
      </c>
      <c r="BM347" s="18" t="s">
        <v>799</v>
      </c>
    </row>
    <row r="348" spans="2:65" s="1" customFormat="1" ht="38.25" customHeight="1">
      <c r="B348" s="34"/>
      <c r="C348" s="173" t="s">
        <v>513</v>
      </c>
      <c r="D348" s="173" t="s">
        <v>199</v>
      </c>
      <c r="E348" s="174" t="s">
        <v>800</v>
      </c>
      <c r="F348" s="248" t="s">
        <v>801</v>
      </c>
      <c r="G348" s="248"/>
      <c r="H348" s="248"/>
      <c r="I348" s="248"/>
      <c r="J348" s="175" t="s">
        <v>217</v>
      </c>
      <c r="K348" s="176">
        <v>16</v>
      </c>
      <c r="L348" s="249">
        <v>0</v>
      </c>
      <c r="M348" s="250"/>
      <c r="N348" s="251">
        <f t="shared" si="115"/>
        <v>0</v>
      </c>
      <c r="O348" s="247"/>
      <c r="P348" s="247"/>
      <c r="Q348" s="247"/>
      <c r="R348" s="36"/>
      <c r="T348" s="170" t="s">
        <v>22</v>
      </c>
      <c r="U348" s="43" t="s">
        <v>41</v>
      </c>
      <c r="V348" s="35"/>
      <c r="W348" s="171">
        <f t="shared" si="116"/>
        <v>0</v>
      </c>
      <c r="X348" s="171">
        <v>0</v>
      </c>
      <c r="Y348" s="171">
        <f t="shared" si="117"/>
        <v>0</v>
      </c>
      <c r="Z348" s="171">
        <v>0</v>
      </c>
      <c r="AA348" s="172">
        <f t="shared" si="118"/>
        <v>0</v>
      </c>
      <c r="AR348" s="18" t="s">
        <v>246</v>
      </c>
      <c r="AT348" s="18" t="s">
        <v>199</v>
      </c>
      <c r="AU348" s="18" t="s">
        <v>125</v>
      </c>
      <c r="AY348" s="18" t="s">
        <v>186</v>
      </c>
      <c r="BE348" s="109">
        <f t="shared" si="119"/>
        <v>0</v>
      </c>
      <c r="BF348" s="109">
        <f t="shared" si="120"/>
        <v>0</v>
      </c>
      <c r="BG348" s="109">
        <f t="shared" si="121"/>
        <v>0</v>
      </c>
      <c r="BH348" s="109">
        <f t="shared" si="122"/>
        <v>0</v>
      </c>
      <c r="BI348" s="109">
        <f t="shared" si="123"/>
        <v>0</v>
      </c>
      <c r="BJ348" s="18" t="s">
        <v>83</v>
      </c>
      <c r="BK348" s="109">
        <f t="shared" si="124"/>
        <v>0</v>
      </c>
      <c r="BL348" s="18" t="s">
        <v>218</v>
      </c>
      <c r="BM348" s="18" t="s">
        <v>802</v>
      </c>
    </row>
    <row r="349" spans="2:65" s="1" customFormat="1" ht="25.5" customHeight="1">
      <c r="B349" s="34"/>
      <c r="C349" s="166" t="s">
        <v>803</v>
      </c>
      <c r="D349" s="166" t="s">
        <v>187</v>
      </c>
      <c r="E349" s="167" t="s">
        <v>804</v>
      </c>
      <c r="F349" s="244" t="s">
        <v>805</v>
      </c>
      <c r="G349" s="244"/>
      <c r="H349" s="244"/>
      <c r="I349" s="244"/>
      <c r="J349" s="168" t="s">
        <v>190</v>
      </c>
      <c r="K349" s="169">
        <v>11.94</v>
      </c>
      <c r="L349" s="245">
        <v>0</v>
      </c>
      <c r="M349" s="246"/>
      <c r="N349" s="247">
        <f t="shared" si="115"/>
        <v>0</v>
      </c>
      <c r="O349" s="247"/>
      <c r="P349" s="247"/>
      <c r="Q349" s="247"/>
      <c r="R349" s="36"/>
      <c r="T349" s="170" t="s">
        <v>22</v>
      </c>
      <c r="U349" s="43" t="s">
        <v>41</v>
      </c>
      <c r="V349" s="35"/>
      <c r="W349" s="171">
        <f t="shared" si="116"/>
        <v>0</v>
      </c>
      <c r="X349" s="171">
        <v>0</v>
      </c>
      <c r="Y349" s="171">
        <f t="shared" si="117"/>
        <v>0</v>
      </c>
      <c r="Z349" s="171">
        <v>0</v>
      </c>
      <c r="AA349" s="172">
        <f t="shared" si="118"/>
        <v>0</v>
      </c>
      <c r="AR349" s="18" t="s">
        <v>218</v>
      </c>
      <c r="AT349" s="18" t="s">
        <v>187</v>
      </c>
      <c r="AU349" s="18" t="s">
        <v>125</v>
      </c>
      <c r="AY349" s="18" t="s">
        <v>186</v>
      </c>
      <c r="BE349" s="109">
        <f t="shared" si="119"/>
        <v>0</v>
      </c>
      <c r="BF349" s="109">
        <f t="shared" si="120"/>
        <v>0</v>
      </c>
      <c r="BG349" s="109">
        <f t="shared" si="121"/>
        <v>0</v>
      </c>
      <c r="BH349" s="109">
        <f t="shared" si="122"/>
        <v>0</v>
      </c>
      <c r="BI349" s="109">
        <f t="shared" si="123"/>
        <v>0</v>
      </c>
      <c r="BJ349" s="18" t="s">
        <v>83</v>
      </c>
      <c r="BK349" s="109">
        <f t="shared" si="124"/>
        <v>0</v>
      </c>
      <c r="BL349" s="18" t="s">
        <v>218</v>
      </c>
      <c r="BM349" s="18" t="s">
        <v>806</v>
      </c>
    </row>
    <row r="350" spans="2:65" s="1" customFormat="1" ht="16.5" customHeight="1">
      <c r="B350" s="34"/>
      <c r="C350" s="173" t="s">
        <v>516</v>
      </c>
      <c r="D350" s="173" t="s">
        <v>199</v>
      </c>
      <c r="E350" s="174" t="s">
        <v>807</v>
      </c>
      <c r="F350" s="248" t="s">
        <v>808</v>
      </c>
      <c r="G350" s="248"/>
      <c r="H350" s="248"/>
      <c r="I350" s="248"/>
      <c r="J350" s="175" t="s">
        <v>190</v>
      </c>
      <c r="K350" s="176">
        <v>12.298</v>
      </c>
      <c r="L350" s="249">
        <v>0</v>
      </c>
      <c r="M350" s="250"/>
      <c r="N350" s="251">
        <f t="shared" si="115"/>
        <v>0</v>
      </c>
      <c r="O350" s="247"/>
      <c r="P350" s="247"/>
      <c r="Q350" s="247"/>
      <c r="R350" s="36"/>
      <c r="T350" s="170" t="s">
        <v>22</v>
      </c>
      <c r="U350" s="43" t="s">
        <v>41</v>
      </c>
      <c r="V350" s="35"/>
      <c r="W350" s="171">
        <f t="shared" si="116"/>
        <v>0</v>
      </c>
      <c r="X350" s="171">
        <v>0</v>
      </c>
      <c r="Y350" s="171">
        <f t="shared" si="117"/>
        <v>0</v>
      </c>
      <c r="Z350" s="171">
        <v>0</v>
      </c>
      <c r="AA350" s="172">
        <f t="shared" si="118"/>
        <v>0</v>
      </c>
      <c r="AR350" s="18" t="s">
        <v>246</v>
      </c>
      <c r="AT350" s="18" t="s">
        <v>199</v>
      </c>
      <c r="AU350" s="18" t="s">
        <v>125</v>
      </c>
      <c r="AY350" s="18" t="s">
        <v>186</v>
      </c>
      <c r="BE350" s="109">
        <f t="shared" si="119"/>
        <v>0</v>
      </c>
      <c r="BF350" s="109">
        <f t="shared" si="120"/>
        <v>0</v>
      </c>
      <c r="BG350" s="109">
        <f t="shared" si="121"/>
        <v>0</v>
      </c>
      <c r="BH350" s="109">
        <f t="shared" si="122"/>
        <v>0</v>
      </c>
      <c r="BI350" s="109">
        <f t="shared" si="123"/>
        <v>0</v>
      </c>
      <c r="BJ350" s="18" t="s">
        <v>83</v>
      </c>
      <c r="BK350" s="109">
        <f t="shared" si="124"/>
        <v>0</v>
      </c>
      <c r="BL350" s="18" t="s">
        <v>218</v>
      </c>
      <c r="BM350" s="18" t="s">
        <v>809</v>
      </c>
    </row>
    <row r="351" spans="2:65" s="1" customFormat="1" ht="38.25" customHeight="1">
      <c r="B351" s="34"/>
      <c r="C351" s="166" t="s">
        <v>810</v>
      </c>
      <c r="D351" s="166" t="s">
        <v>187</v>
      </c>
      <c r="E351" s="167" t="s">
        <v>811</v>
      </c>
      <c r="F351" s="244" t="s">
        <v>812</v>
      </c>
      <c r="G351" s="244"/>
      <c r="H351" s="244"/>
      <c r="I351" s="244"/>
      <c r="J351" s="168" t="s">
        <v>190</v>
      </c>
      <c r="K351" s="169">
        <v>23.76</v>
      </c>
      <c r="L351" s="245">
        <v>0</v>
      </c>
      <c r="M351" s="246"/>
      <c r="N351" s="247">
        <f t="shared" si="115"/>
        <v>0</v>
      </c>
      <c r="O351" s="247"/>
      <c r="P351" s="247"/>
      <c r="Q351" s="247"/>
      <c r="R351" s="36"/>
      <c r="T351" s="170" t="s">
        <v>22</v>
      </c>
      <c r="U351" s="43" t="s">
        <v>41</v>
      </c>
      <c r="V351" s="35"/>
      <c r="W351" s="171">
        <f t="shared" si="116"/>
        <v>0</v>
      </c>
      <c r="X351" s="171">
        <v>0</v>
      </c>
      <c r="Y351" s="171">
        <f t="shared" si="117"/>
        <v>0</v>
      </c>
      <c r="Z351" s="171">
        <v>0</v>
      </c>
      <c r="AA351" s="172">
        <f t="shared" si="118"/>
        <v>0</v>
      </c>
      <c r="AR351" s="18" t="s">
        <v>218</v>
      </c>
      <c r="AT351" s="18" t="s">
        <v>187</v>
      </c>
      <c r="AU351" s="18" t="s">
        <v>125</v>
      </c>
      <c r="AY351" s="18" t="s">
        <v>186</v>
      </c>
      <c r="BE351" s="109">
        <f t="shared" si="119"/>
        <v>0</v>
      </c>
      <c r="BF351" s="109">
        <f t="shared" si="120"/>
        <v>0</v>
      </c>
      <c r="BG351" s="109">
        <f t="shared" si="121"/>
        <v>0</v>
      </c>
      <c r="BH351" s="109">
        <f t="shared" si="122"/>
        <v>0</v>
      </c>
      <c r="BI351" s="109">
        <f t="shared" si="123"/>
        <v>0</v>
      </c>
      <c r="BJ351" s="18" t="s">
        <v>83</v>
      </c>
      <c r="BK351" s="109">
        <f t="shared" si="124"/>
        <v>0</v>
      </c>
      <c r="BL351" s="18" t="s">
        <v>218</v>
      </c>
      <c r="BM351" s="18" t="s">
        <v>813</v>
      </c>
    </row>
    <row r="352" spans="2:65" s="1" customFormat="1" ht="16.5" customHeight="1">
      <c r="B352" s="34"/>
      <c r="C352" s="173" t="s">
        <v>520</v>
      </c>
      <c r="D352" s="173" t="s">
        <v>199</v>
      </c>
      <c r="E352" s="174" t="s">
        <v>814</v>
      </c>
      <c r="F352" s="248" t="s">
        <v>815</v>
      </c>
      <c r="G352" s="248"/>
      <c r="H352" s="248"/>
      <c r="I352" s="248"/>
      <c r="J352" s="175" t="s">
        <v>190</v>
      </c>
      <c r="K352" s="176">
        <v>24.473</v>
      </c>
      <c r="L352" s="249">
        <v>0</v>
      </c>
      <c r="M352" s="250"/>
      <c r="N352" s="251">
        <f t="shared" si="115"/>
        <v>0</v>
      </c>
      <c r="O352" s="247"/>
      <c r="P352" s="247"/>
      <c r="Q352" s="247"/>
      <c r="R352" s="36"/>
      <c r="T352" s="170" t="s">
        <v>22</v>
      </c>
      <c r="U352" s="43" t="s">
        <v>41</v>
      </c>
      <c r="V352" s="35"/>
      <c r="W352" s="171">
        <f t="shared" si="116"/>
        <v>0</v>
      </c>
      <c r="X352" s="171">
        <v>0</v>
      </c>
      <c r="Y352" s="171">
        <f t="shared" si="117"/>
        <v>0</v>
      </c>
      <c r="Z352" s="171">
        <v>0</v>
      </c>
      <c r="AA352" s="172">
        <f t="shared" si="118"/>
        <v>0</v>
      </c>
      <c r="AR352" s="18" t="s">
        <v>246</v>
      </c>
      <c r="AT352" s="18" t="s">
        <v>199</v>
      </c>
      <c r="AU352" s="18" t="s">
        <v>125</v>
      </c>
      <c r="AY352" s="18" t="s">
        <v>186</v>
      </c>
      <c r="BE352" s="109">
        <f t="shared" si="119"/>
        <v>0</v>
      </c>
      <c r="BF352" s="109">
        <f t="shared" si="120"/>
        <v>0</v>
      </c>
      <c r="BG352" s="109">
        <f t="shared" si="121"/>
        <v>0</v>
      </c>
      <c r="BH352" s="109">
        <f t="shared" si="122"/>
        <v>0</v>
      </c>
      <c r="BI352" s="109">
        <f t="shared" si="123"/>
        <v>0</v>
      </c>
      <c r="BJ352" s="18" t="s">
        <v>83</v>
      </c>
      <c r="BK352" s="109">
        <f t="shared" si="124"/>
        <v>0</v>
      </c>
      <c r="BL352" s="18" t="s">
        <v>218</v>
      </c>
      <c r="BM352" s="18" t="s">
        <v>816</v>
      </c>
    </row>
    <row r="353" spans="2:65" s="1" customFormat="1" ht="51" customHeight="1">
      <c r="B353" s="34"/>
      <c r="C353" s="166" t="s">
        <v>817</v>
      </c>
      <c r="D353" s="166" t="s">
        <v>187</v>
      </c>
      <c r="E353" s="167" t="s">
        <v>818</v>
      </c>
      <c r="F353" s="244" t="s">
        <v>819</v>
      </c>
      <c r="G353" s="244"/>
      <c r="H353" s="244"/>
      <c r="I353" s="244"/>
      <c r="J353" s="168" t="s">
        <v>217</v>
      </c>
      <c r="K353" s="169">
        <v>13</v>
      </c>
      <c r="L353" s="245">
        <v>0</v>
      </c>
      <c r="M353" s="246"/>
      <c r="N353" s="247">
        <f t="shared" si="115"/>
        <v>0</v>
      </c>
      <c r="O353" s="247"/>
      <c r="P353" s="247"/>
      <c r="Q353" s="247"/>
      <c r="R353" s="36"/>
      <c r="T353" s="170" t="s">
        <v>22</v>
      </c>
      <c r="U353" s="43" t="s">
        <v>41</v>
      </c>
      <c r="V353" s="35"/>
      <c r="W353" s="171">
        <f t="shared" si="116"/>
        <v>0</v>
      </c>
      <c r="X353" s="171">
        <v>0</v>
      </c>
      <c r="Y353" s="171">
        <f t="shared" si="117"/>
        <v>0</v>
      </c>
      <c r="Z353" s="171">
        <v>0</v>
      </c>
      <c r="AA353" s="172">
        <f t="shared" si="118"/>
        <v>0</v>
      </c>
      <c r="AR353" s="18" t="s">
        <v>218</v>
      </c>
      <c r="AT353" s="18" t="s">
        <v>187</v>
      </c>
      <c r="AU353" s="18" t="s">
        <v>125</v>
      </c>
      <c r="AY353" s="18" t="s">
        <v>186</v>
      </c>
      <c r="BE353" s="109">
        <f t="shared" si="119"/>
        <v>0</v>
      </c>
      <c r="BF353" s="109">
        <f t="shared" si="120"/>
        <v>0</v>
      </c>
      <c r="BG353" s="109">
        <f t="shared" si="121"/>
        <v>0</v>
      </c>
      <c r="BH353" s="109">
        <f t="shared" si="122"/>
        <v>0</v>
      </c>
      <c r="BI353" s="109">
        <f t="shared" si="123"/>
        <v>0</v>
      </c>
      <c r="BJ353" s="18" t="s">
        <v>83</v>
      </c>
      <c r="BK353" s="109">
        <f t="shared" si="124"/>
        <v>0</v>
      </c>
      <c r="BL353" s="18" t="s">
        <v>218</v>
      </c>
      <c r="BM353" s="18" t="s">
        <v>820</v>
      </c>
    </row>
    <row r="354" spans="2:65" s="1" customFormat="1" ht="25.5" customHeight="1">
      <c r="B354" s="34"/>
      <c r="C354" s="173" t="s">
        <v>523</v>
      </c>
      <c r="D354" s="173" t="s">
        <v>199</v>
      </c>
      <c r="E354" s="174" t="s">
        <v>821</v>
      </c>
      <c r="F354" s="248" t="s">
        <v>822</v>
      </c>
      <c r="G354" s="248"/>
      <c r="H354" s="248"/>
      <c r="I354" s="248"/>
      <c r="J354" s="175" t="s">
        <v>257</v>
      </c>
      <c r="K354" s="176">
        <v>17.875</v>
      </c>
      <c r="L354" s="249">
        <v>0</v>
      </c>
      <c r="M354" s="250"/>
      <c r="N354" s="251">
        <f t="shared" si="115"/>
        <v>0</v>
      </c>
      <c r="O354" s="247"/>
      <c r="P354" s="247"/>
      <c r="Q354" s="247"/>
      <c r="R354" s="36"/>
      <c r="T354" s="170" t="s">
        <v>22</v>
      </c>
      <c r="U354" s="43" t="s">
        <v>41</v>
      </c>
      <c r="V354" s="35"/>
      <c r="W354" s="171">
        <f t="shared" si="116"/>
        <v>0</v>
      </c>
      <c r="X354" s="171">
        <v>0</v>
      </c>
      <c r="Y354" s="171">
        <f t="shared" si="117"/>
        <v>0</v>
      </c>
      <c r="Z354" s="171">
        <v>0</v>
      </c>
      <c r="AA354" s="172">
        <f t="shared" si="118"/>
        <v>0</v>
      </c>
      <c r="AR354" s="18" t="s">
        <v>246</v>
      </c>
      <c r="AT354" s="18" t="s">
        <v>199</v>
      </c>
      <c r="AU354" s="18" t="s">
        <v>125</v>
      </c>
      <c r="AY354" s="18" t="s">
        <v>186</v>
      </c>
      <c r="BE354" s="109">
        <f t="shared" si="119"/>
        <v>0</v>
      </c>
      <c r="BF354" s="109">
        <f t="shared" si="120"/>
        <v>0</v>
      </c>
      <c r="BG354" s="109">
        <f t="shared" si="121"/>
        <v>0</v>
      </c>
      <c r="BH354" s="109">
        <f t="shared" si="122"/>
        <v>0</v>
      </c>
      <c r="BI354" s="109">
        <f t="shared" si="123"/>
        <v>0</v>
      </c>
      <c r="BJ354" s="18" t="s">
        <v>83</v>
      </c>
      <c r="BK354" s="109">
        <f t="shared" si="124"/>
        <v>0</v>
      </c>
      <c r="BL354" s="18" t="s">
        <v>218</v>
      </c>
      <c r="BM354" s="18" t="s">
        <v>823</v>
      </c>
    </row>
    <row r="355" spans="2:65" s="1" customFormat="1" ht="25.5" customHeight="1">
      <c r="B355" s="34"/>
      <c r="C355" s="173" t="s">
        <v>824</v>
      </c>
      <c r="D355" s="173" t="s">
        <v>199</v>
      </c>
      <c r="E355" s="174" t="s">
        <v>825</v>
      </c>
      <c r="F355" s="248" t="s">
        <v>826</v>
      </c>
      <c r="G355" s="248"/>
      <c r="H355" s="248"/>
      <c r="I355" s="248"/>
      <c r="J355" s="175" t="s">
        <v>827</v>
      </c>
      <c r="K355" s="176">
        <v>13</v>
      </c>
      <c r="L355" s="249">
        <v>0</v>
      </c>
      <c r="M355" s="250"/>
      <c r="N355" s="251">
        <f t="shared" si="115"/>
        <v>0</v>
      </c>
      <c r="O355" s="247"/>
      <c r="P355" s="247"/>
      <c r="Q355" s="247"/>
      <c r="R355" s="36"/>
      <c r="T355" s="170" t="s">
        <v>22</v>
      </c>
      <c r="U355" s="43" t="s">
        <v>41</v>
      </c>
      <c r="V355" s="35"/>
      <c r="W355" s="171">
        <f t="shared" si="116"/>
        <v>0</v>
      </c>
      <c r="X355" s="171">
        <v>0</v>
      </c>
      <c r="Y355" s="171">
        <f t="shared" si="117"/>
        <v>0</v>
      </c>
      <c r="Z355" s="171">
        <v>0</v>
      </c>
      <c r="AA355" s="172">
        <f t="shared" si="118"/>
        <v>0</v>
      </c>
      <c r="AR355" s="18" t="s">
        <v>246</v>
      </c>
      <c r="AT355" s="18" t="s">
        <v>199</v>
      </c>
      <c r="AU355" s="18" t="s">
        <v>125</v>
      </c>
      <c r="AY355" s="18" t="s">
        <v>186</v>
      </c>
      <c r="BE355" s="109">
        <f t="shared" si="119"/>
        <v>0</v>
      </c>
      <c r="BF355" s="109">
        <f t="shared" si="120"/>
        <v>0</v>
      </c>
      <c r="BG355" s="109">
        <f t="shared" si="121"/>
        <v>0</v>
      </c>
      <c r="BH355" s="109">
        <f t="shared" si="122"/>
        <v>0</v>
      </c>
      <c r="BI355" s="109">
        <f t="shared" si="123"/>
        <v>0</v>
      </c>
      <c r="BJ355" s="18" t="s">
        <v>83</v>
      </c>
      <c r="BK355" s="109">
        <f t="shared" si="124"/>
        <v>0</v>
      </c>
      <c r="BL355" s="18" t="s">
        <v>218</v>
      </c>
      <c r="BM355" s="18" t="s">
        <v>828</v>
      </c>
    </row>
    <row r="356" spans="2:65" s="1" customFormat="1" ht="51" customHeight="1">
      <c r="B356" s="34"/>
      <c r="C356" s="166" t="s">
        <v>527</v>
      </c>
      <c r="D356" s="166" t="s">
        <v>187</v>
      </c>
      <c r="E356" s="167" t="s">
        <v>829</v>
      </c>
      <c r="F356" s="244" t="s">
        <v>830</v>
      </c>
      <c r="G356" s="244"/>
      <c r="H356" s="244"/>
      <c r="I356" s="244"/>
      <c r="J356" s="168" t="s">
        <v>257</v>
      </c>
      <c r="K356" s="169">
        <v>139</v>
      </c>
      <c r="L356" s="245">
        <v>0</v>
      </c>
      <c r="M356" s="246"/>
      <c r="N356" s="247">
        <f t="shared" si="115"/>
        <v>0</v>
      </c>
      <c r="O356" s="247"/>
      <c r="P356" s="247"/>
      <c r="Q356" s="247"/>
      <c r="R356" s="36"/>
      <c r="T356" s="170" t="s">
        <v>22</v>
      </c>
      <c r="U356" s="43" t="s">
        <v>41</v>
      </c>
      <c r="V356" s="35"/>
      <c r="W356" s="171">
        <f t="shared" si="116"/>
        <v>0</v>
      </c>
      <c r="X356" s="171">
        <v>0</v>
      </c>
      <c r="Y356" s="171">
        <f t="shared" si="117"/>
        <v>0</v>
      </c>
      <c r="Z356" s="171">
        <v>0</v>
      </c>
      <c r="AA356" s="172">
        <f t="shared" si="118"/>
        <v>0</v>
      </c>
      <c r="AR356" s="18" t="s">
        <v>218</v>
      </c>
      <c r="AT356" s="18" t="s">
        <v>187</v>
      </c>
      <c r="AU356" s="18" t="s">
        <v>125</v>
      </c>
      <c r="AY356" s="18" t="s">
        <v>186</v>
      </c>
      <c r="BE356" s="109">
        <f t="shared" si="119"/>
        <v>0</v>
      </c>
      <c r="BF356" s="109">
        <f t="shared" si="120"/>
        <v>0</v>
      </c>
      <c r="BG356" s="109">
        <f t="shared" si="121"/>
        <v>0</v>
      </c>
      <c r="BH356" s="109">
        <f t="shared" si="122"/>
        <v>0</v>
      </c>
      <c r="BI356" s="109">
        <f t="shared" si="123"/>
        <v>0</v>
      </c>
      <c r="BJ356" s="18" t="s">
        <v>83</v>
      </c>
      <c r="BK356" s="109">
        <f t="shared" si="124"/>
        <v>0</v>
      </c>
      <c r="BL356" s="18" t="s">
        <v>218</v>
      </c>
      <c r="BM356" s="18" t="s">
        <v>831</v>
      </c>
    </row>
    <row r="357" spans="2:65" s="1" customFormat="1" ht="38.25" customHeight="1">
      <c r="B357" s="34"/>
      <c r="C357" s="166" t="s">
        <v>832</v>
      </c>
      <c r="D357" s="166" t="s">
        <v>187</v>
      </c>
      <c r="E357" s="167" t="s">
        <v>833</v>
      </c>
      <c r="F357" s="244" t="s">
        <v>834</v>
      </c>
      <c r="G357" s="244"/>
      <c r="H357" s="244"/>
      <c r="I357" s="244"/>
      <c r="J357" s="168" t="s">
        <v>217</v>
      </c>
      <c r="K357" s="169">
        <v>9</v>
      </c>
      <c r="L357" s="245">
        <v>0</v>
      </c>
      <c r="M357" s="246"/>
      <c r="N357" s="247">
        <f t="shared" si="115"/>
        <v>0</v>
      </c>
      <c r="O357" s="247"/>
      <c r="P357" s="247"/>
      <c r="Q357" s="247"/>
      <c r="R357" s="36"/>
      <c r="T357" s="170" t="s">
        <v>22</v>
      </c>
      <c r="U357" s="43" t="s">
        <v>41</v>
      </c>
      <c r="V357" s="35"/>
      <c r="W357" s="171">
        <f t="shared" si="116"/>
        <v>0</v>
      </c>
      <c r="X357" s="171">
        <v>0</v>
      </c>
      <c r="Y357" s="171">
        <f t="shared" si="117"/>
        <v>0</v>
      </c>
      <c r="Z357" s="171">
        <v>0</v>
      </c>
      <c r="AA357" s="172">
        <f t="shared" si="118"/>
        <v>0</v>
      </c>
      <c r="AR357" s="18" t="s">
        <v>218</v>
      </c>
      <c r="AT357" s="18" t="s">
        <v>187</v>
      </c>
      <c r="AU357" s="18" t="s">
        <v>125</v>
      </c>
      <c r="AY357" s="18" t="s">
        <v>186</v>
      </c>
      <c r="BE357" s="109">
        <f t="shared" si="119"/>
        <v>0</v>
      </c>
      <c r="BF357" s="109">
        <f t="shared" si="120"/>
        <v>0</v>
      </c>
      <c r="BG357" s="109">
        <f t="shared" si="121"/>
        <v>0</v>
      </c>
      <c r="BH357" s="109">
        <f t="shared" si="122"/>
        <v>0</v>
      </c>
      <c r="BI357" s="109">
        <f t="shared" si="123"/>
        <v>0</v>
      </c>
      <c r="BJ357" s="18" t="s">
        <v>83</v>
      </c>
      <c r="BK357" s="109">
        <f t="shared" si="124"/>
        <v>0</v>
      </c>
      <c r="BL357" s="18" t="s">
        <v>218</v>
      </c>
      <c r="BM357" s="18" t="s">
        <v>835</v>
      </c>
    </row>
    <row r="358" spans="2:65" s="1" customFormat="1" ht="51" customHeight="1">
      <c r="B358" s="34"/>
      <c r="C358" s="166" t="s">
        <v>530</v>
      </c>
      <c r="D358" s="166" t="s">
        <v>187</v>
      </c>
      <c r="E358" s="167" t="s">
        <v>836</v>
      </c>
      <c r="F358" s="244" t="s">
        <v>837</v>
      </c>
      <c r="G358" s="244"/>
      <c r="H358" s="244"/>
      <c r="I358" s="244"/>
      <c r="J358" s="168" t="s">
        <v>217</v>
      </c>
      <c r="K358" s="169">
        <v>21</v>
      </c>
      <c r="L358" s="245">
        <v>0</v>
      </c>
      <c r="M358" s="246"/>
      <c r="N358" s="247">
        <f t="shared" si="115"/>
        <v>0</v>
      </c>
      <c r="O358" s="247"/>
      <c r="P358" s="247"/>
      <c r="Q358" s="247"/>
      <c r="R358" s="36"/>
      <c r="T358" s="170" t="s">
        <v>22</v>
      </c>
      <c r="U358" s="43" t="s">
        <v>41</v>
      </c>
      <c r="V358" s="35"/>
      <c r="W358" s="171">
        <f t="shared" si="116"/>
        <v>0</v>
      </c>
      <c r="X358" s="171">
        <v>0</v>
      </c>
      <c r="Y358" s="171">
        <f t="shared" si="117"/>
        <v>0</v>
      </c>
      <c r="Z358" s="171">
        <v>0</v>
      </c>
      <c r="AA358" s="172">
        <f t="shared" si="118"/>
        <v>0</v>
      </c>
      <c r="AR358" s="18" t="s">
        <v>218</v>
      </c>
      <c r="AT358" s="18" t="s">
        <v>187</v>
      </c>
      <c r="AU358" s="18" t="s">
        <v>125</v>
      </c>
      <c r="AY358" s="18" t="s">
        <v>186</v>
      </c>
      <c r="BE358" s="109">
        <f t="shared" si="119"/>
        <v>0</v>
      </c>
      <c r="BF358" s="109">
        <f t="shared" si="120"/>
        <v>0</v>
      </c>
      <c r="BG358" s="109">
        <f t="shared" si="121"/>
        <v>0</v>
      </c>
      <c r="BH358" s="109">
        <f t="shared" si="122"/>
        <v>0</v>
      </c>
      <c r="BI358" s="109">
        <f t="shared" si="123"/>
        <v>0</v>
      </c>
      <c r="BJ358" s="18" t="s">
        <v>83</v>
      </c>
      <c r="BK358" s="109">
        <f t="shared" si="124"/>
        <v>0</v>
      </c>
      <c r="BL358" s="18" t="s">
        <v>218</v>
      </c>
      <c r="BM358" s="18" t="s">
        <v>838</v>
      </c>
    </row>
    <row r="359" spans="2:65" s="1" customFormat="1" ht="25.5" customHeight="1">
      <c r="B359" s="34"/>
      <c r="C359" s="173" t="s">
        <v>839</v>
      </c>
      <c r="D359" s="173" t="s">
        <v>199</v>
      </c>
      <c r="E359" s="174" t="s">
        <v>840</v>
      </c>
      <c r="F359" s="248" t="s">
        <v>841</v>
      </c>
      <c r="G359" s="248"/>
      <c r="H359" s="248"/>
      <c r="I359" s="248"/>
      <c r="J359" s="175" t="s">
        <v>217</v>
      </c>
      <c r="K359" s="176">
        <v>21</v>
      </c>
      <c r="L359" s="249">
        <v>0</v>
      </c>
      <c r="M359" s="250"/>
      <c r="N359" s="251">
        <f t="shared" si="115"/>
        <v>0</v>
      </c>
      <c r="O359" s="247"/>
      <c r="P359" s="247"/>
      <c r="Q359" s="247"/>
      <c r="R359" s="36"/>
      <c r="T359" s="170" t="s">
        <v>22</v>
      </c>
      <c r="U359" s="43" t="s">
        <v>41</v>
      </c>
      <c r="V359" s="35"/>
      <c r="W359" s="171">
        <f t="shared" si="116"/>
        <v>0</v>
      </c>
      <c r="X359" s="171">
        <v>0</v>
      </c>
      <c r="Y359" s="171">
        <f t="shared" si="117"/>
        <v>0</v>
      </c>
      <c r="Z359" s="171">
        <v>0</v>
      </c>
      <c r="AA359" s="172">
        <f t="shared" si="118"/>
        <v>0</v>
      </c>
      <c r="AR359" s="18" t="s">
        <v>246</v>
      </c>
      <c r="AT359" s="18" t="s">
        <v>199</v>
      </c>
      <c r="AU359" s="18" t="s">
        <v>125</v>
      </c>
      <c r="AY359" s="18" t="s">
        <v>186</v>
      </c>
      <c r="BE359" s="109">
        <f t="shared" si="119"/>
        <v>0</v>
      </c>
      <c r="BF359" s="109">
        <f t="shared" si="120"/>
        <v>0</v>
      </c>
      <c r="BG359" s="109">
        <f t="shared" si="121"/>
        <v>0</v>
      </c>
      <c r="BH359" s="109">
        <f t="shared" si="122"/>
        <v>0</v>
      </c>
      <c r="BI359" s="109">
        <f t="shared" si="123"/>
        <v>0</v>
      </c>
      <c r="BJ359" s="18" t="s">
        <v>83</v>
      </c>
      <c r="BK359" s="109">
        <f t="shared" si="124"/>
        <v>0</v>
      </c>
      <c r="BL359" s="18" t="s">
        <v>218</v>
      </c>
      <c r="BM359" s="18" t="s">
        <v>842</v>
      </c>
    </row>
    <row r="360" spans="2:65" s="1" customFormat="1" ht="51" customHeight="1">
      <c r="B360" s="34"/>
      <c r="C360" s="166" t="s">
        <v>534</v>
      </c>
      <c r="D360" s="166" t="s">
        <v>187</v>
      </c>
      <c r="E360" s="167" t="s">
        <v>843</v>
      </c>
      <c r="F360" s="244" t="s">
        <v>844</v>
      </c>
      <c r="G360" s="244"/>
      <c r="H360" s="244"/>
      <c r="I360" s="244"/>
      <c r="J360" s="168" t="s">
        <v>217</v>
      </c>
      <c r="K360" s="169">
        <v>5</v>
      </c>
      <c r="L360" s="245">
        <v>0</v>
      </c>
      <c r="M360" s="246"/>
      <c r="N360" s="247">
        <f t="shared" si="115"/>
        <v>0</v>
      </c>
      <c r="O360" s="247"/>
      <c r="P360" s="247"/>
      <c r="Q360" s="247"/>
      <c r="R360" s="36"/>
      <c r="T360" s="170" t="s">
        <v>22</v>
      </c>
      <c r="U360" s="43" t="s">
        <v>41</v>
      </c>
      <c r="V360" s="35"/>
      <c r="W360" s="171">
        <f t="shared" si="116"/>
        <v>0</v>
      </c>
      <c r="X360" s="171">
        <v>0</v>
      </c>
      <c r="Y360" s="171">
        <f t="shared" si="117"/>
        <v>0</v>
      </c>
      <c r="Z360" s="171">
        <v>0</v>
      </c>
      <c r="AA360" s="172">
        <f t="shared" si="118"/>
        <v>0</v>
      </c>
      <c r="AR360" s="18" t="s">
        <v>218</v>
      </c>
      <c r="AT360" s="18" t="s">
        <v>187</v>
      </c>
      <c r="AU360" s="18" t="s">
        <v>125</v>
      </c>
      <c r="AY360" s="18" t="s">
        <v>186</v>
      </c>
      <c r="BE360" s="109">
        <f t="shared" si="119"/>
        <v>0</v>
      </c>
      <c r="BF360" s="109">
        <f t="shared" si="120"/>
        <v>0</v>
      </c>
      <c r="BG360" s="109">
        <f t="shared" si="121"/>
        <v>0</v>
      </c>
      <c r="BH360" s="109">
        <f t="shared" si="122"/>
        <v>0</v>
      </c>
      <c r="BI360" s="109">
        <f t="shared" si="123"/>
        <v>0</v>
      </c>
      <c r="BJ360" s="18" t="s">
        <v>83</v>
      </c>
      <c r="BK360" s="109">
        <f t="shared" si="124"/>
        <v>0</v>
      </c>
      <c r="BL360" s="18" t="s">
        <v>218</v>
      </c>
      <c r="BM360" s="18" t="s">
        <v>845</v>
      </c>
    </row>
    <row r="361" spans="2:65" s="1" customFormat="1" ht="25.5" customHeight="1">
      <c r="B361" s="34"/>
      <c r="C361" s="173" t="s">
        <v>846</v>
      </c>
      <c r="D361" s="173" t="s">
        <v>199</v>
      </c>
      <c r="E361" s="174" t="s">
        <v>847</v>
      </c>
      <c r="F361" s="248" t="s">
        <v>848</v>
      </c>
      <c r="G361" s="248"/>
      <c r="H361" s="248"/>
      <c r="I361" s="248"/>
      <c r="J361" s="175" t="s">
        <v>217</v>
      </c>
      <c r="K361" s="176">
        <v>5</v>
      </c>
      <c r="L361" s="249">
        <v>0</v>
      </c>
      <c r="M361" s="250"/>
      <c r="N361" s="251">
        <f t="shared" si="115"/>
        <v>0</v>
      </c>
      <c r="O361" s="247"/>
      <c r="P361" s="247"/>
      <c r="Q361" s="247"/>
      <c r="R361" s="36"/>
      <c r="T361" s="170" t="s">
        <v>22</v>
      </c>
      <c r="U361" s="43" t="s">
        <v>41</v>
      </c>
      <c r="V361" s="35"/>
      <c r="W361" s="171">
        <f t="shared" si="116"/>
        <v>0</v>
      </c>
      <c r="X361" s="171">
        <v>0</v>
      </c>
      <c r="Y361" s="171">
        <f t="shared" si="117"/>
        <v>0</v>
      </c>
      <c r="Z361" s="171">
        <v>0</v>
      </c>
      <c r="AA361" s="172">
        <f t="shared" si="118"/>
        <v>0</v>
      </c>
      <c r="AR361" s="18" t="s">
        <v>246</v>
      </c>
      <c r="AT361" s="18" t="s">
        <v>199</v>
      </c>
      <c r="AU361" s="18" t="s">
        <v>125</v>
      </c>
      <c r="AY361" s="18" t="s">
        <v>186</v>
      </c>
      <c r="BE361" s="109">
        <f t="shared" si="119"/>
        <v>0</v>
      </c>
      <c r="BF361" s="109">
        <f t="shared" si="120"/>
        <v>0</v>
      </c>
      <c r="BG361" s="109">
        <f t="shared" si="121"/>
        <v>0</v>
      </c>
      <c r="BH361" s="109">
        <f t="shared" si="122"/>
        <v>0</v>
      </c>
      <c r="BI361" s="109">
        <f t="shared" si="123"/>
        <v>0</v>
      </c>
      <c r="BJ361" s="18" t="s">
        <v>83</v>
      </c>
      <c r="BK361" s="109">
        <f t="shared" si="124"/>
        <v>0</v>
      </c>
      <c r="BL361" s="18" t="s">
        <v>218</v>
      </c>
      <c r="BM361" s="18" t="s">
        <v>849</v>
      </c>
    </row>
    <row r="362" spans="2:65" s="1" customFormat="1" ht="51" customHeight="1">
      <c r="B362" s="34"/>
      <c r="C362" s="166" t="s">
        <v>537</v>
      </c>
      <c r="D362" s="166" t="s">
        <v>187</v>
      </c>
      <c r="E362" s="167" t="s">
        <v>850</v>
      </c>
      <c r="F362" s="244" t="s">
        <v>851</v>
      </c>
      <c r="G362" s="244"/>
      <c r="H362" s="244"/>
      <c r="I362" s="244"/>
      <c r="J362" s="168" t="s">
        <v>217</v>
      </c>
      <c r="K362" s="169">
        <v>2</v>
      </c>
      <c r="L362" s="245">
        <v>0</v>
      </c>
      <c r="M362" s="246"/>
      <c r="N362" s="247">
        <f t="shared" si="115"/>
        <v>0</v>
      </c>
      <c r="O362" s="247"/>
      <c r="P362" s="247"/>
      <c r="Q362" s="247"/>
      <c r="R362" s="36"/>
      <c r="T362" s="170" t="s">
        <v>22</v>
      </c>
      <c r="U362" s="43" t="s">
        <v>41</v>
      </c>
      <c r="V362" s="35"/>
      <c r="W362" s="171">
        <f t="shared" si="116"/>
        <v>0</v>
      </c>
      <c r="X362" s="171">
        <v>0</v>
      </c>
      <c r="Y362" s="171">
        <f t="shared" si="117"/>
        <v>0</v>
      </c>
      <c r="Z362" s="171">
        <v>0</v>
      </c>
      <c r="AA362" s="172">
        <f t="shared" si="118"/>
        <v>0</v>
      </c>
      <c r="AR362" s="18" t="s">
        <v>218</v>
      </c>
      <c r="AT362" s="18" t="s">
        <v>187</v>
      </c>
      <c r="AU362" s="18" t="s">
        <v>125</v>
      </c>
      <c r="AY362" s="18" t="s">
        <v>186</v>
      </c>
      <c r="BE362" s="109">
        <f t="shared" si="119"/>
        <v>0</v>
      </c>
      <c r="BF362" s="109">
        <f t="shared" si="120"/>
        <v>0</v>
      </c>
      <c r="BG362" s="109">
        <f t="shared" si="121"/>
        <v>0</v>
      </c>
      <c r="BH362" s="109">
        <f t="shared" si="122"/>
        <v>0</v>
      </c>
      <c r="BI362" s="109">
        <f t="shared" si="123"/>
        <v>0</v>
      </c>
      <c r="BJ362" s="18" t="s">
        <v>83</v>
      </c>
      <c r="BK362" s="109">
        <f t="shared" si="124"/>
        <v>0</v>
      </c>
      <c r="BL362" s="18" t="s">
        <v>218</v>
      </c>
      <c r="BM362" s="18" t="s">
        <v>852</v>
      </c>
    </row>
    <row r="363" spans="2:65" s="1" customFormat="1" ht="38.25" customHeight="1">
      <c r="B363" s="34"/>
      <c r="C363" s="173" t="s">
        <v>853</v>
      </c>
      <c r="D363" s="173" t="s">
        <v>199</v>
      </c>
      <c r="E363" s="174" t="s">
        <v>854</v>
      </c>
      <c r="F363" s="248" t="s">
        <v>855</v>
      </c>
      <c r="G363" s="248"/>
      <c r="H363" s="248"/>
      <c r="I363" s="248"/>
      <c r="J363" s="175" t="s">
        <v>217</v>
      </c>
      <c r="K363" s="176">
        <v>2</v>
      </c>
      <c r="L363" s="249">
        <v>0</v>
      </c>
      <c r="M363" s="250"/>
      <c r="N363" s="251">
        <f t="shared" si="115"/>
        <v>0</v>
      </c>
      <c r="O363" s="247"/>
      <c r="P363" s="247"/>
      <c r="Q363" s="247"/>
      <c r="R363" s="36"/>
      <c r="T363" s="170" t="s">
        <v>22</v>
      </c>
      <c r="U363" s="43" t="s">
        <v>41</v>
      </c>
      <c r="V363" s="35"/>
      <c r="W363" s="171">
        <f t="shared" si="116"/>
        <v>0</v>
      </c>
      <c r="X363" s="171">
        <v>0</v>
      </c>
      <c r="Y363" s="171">
        <f t="shared" si="117"/>
        <v>0</v>
      </c>
      <c r="Z363" s="171">
        <v>0</v>
      </c>
      <c r="AA363" s="172">
        <f t="shared" si="118"/>
        <v>0</v>
      </c>
      <c r="AR363" s="18" t="s">
        <v>246</v>
      </c>
      <c r="AT363" s="18" t="s">
        <v>199</v>
      </c>
      <c r="AU363" s="18" t="s">
        <v>125</v>
      </c>
      <c r="AY363" s="18" t="s">
        <v>186</v>
      </c>
      <c r="BE363" s="109">
        <f t="shared" si="119"/>
        <v>0</v>
      </c>
      <c r="BF363" s="109">
        <f t="shared" si="120"/>
        <v>0</v>
      </c>
      <c r="BG363" s="109">
        <f t="shared" si="121"/>
        <v>0</v>
      </c>
      <c r="BH363" s="109">
        <f t="shared" si="122"/>
        <v>0</v>
      </c>
      <c r="BI363" s="109">
        <f t="shared" si="123"/>
        <v>0</v>
      </c>
      <c r="BJ363" s="18" t="s">
        <v>83</v>
      </c>
      <c r="BK363" s="109">
        <f t="shared" si="124"/>
        <v>0</v>
      </c>
      <c r="BL363" s="18" t="s">
        <v>218</v>
      </c>
      <c r="BM363" s="18" t="s">
        <v>856</v>
      </c>
    </row>
    <row r="364" spans="2:65" s="1" customFormat="1" ht="51" customHeight="1">
      <c r="B364" s="34"/>
      <c r="C364" s="166" t="s">
        <v>541</v>
      </c>
      <c r="D364" s="166" t="s">
        <v>187</v>
      </c>
      <c r="E364" s="167" t="s">
        <v>857</v>
      </c>
      <c r="F364" s="244" t="s">
        <v>858</v>
      </c>
      <c r="G364" s="244"/>
      <c r="H364" s="244"/>
      <c r="I364" s="244"/>
      <c r="J364" s="168" t="s">
        <v>217</v>
      </c>
      <c r="K364" s="169">
        <v>2</v>
      </c>
      <c r="L364" s="245">
        <v>0</v>
      </c>
      <c r="M364" s="246"/>
      <c r="N364" s="247">
        <f t="shared" si="115"/>
        <v>0</v>
      </c>
      <c r="O364" s="247"/>
      <c r="P364" s="247"/>
      <c r="Q364" s="247"/>
      <c r="R364" s="36"/>
      <c r="T364" s="170" t="s">
        <v>22</v>
      </c>
      <c r="U364" s="43" t="s">
        <v>41</v>
      </c>
      <c r="V364" s="35"/>
      <c r="W364" s="171">
        <f t="shared" si="116"/>
        <v>0</v>
      </c>
      <c r="X364" s="171">
        <v>0</v>
      </c>
      <c r="Y364" s="171">
        <f t="shared" si="117"/>
        <v>0</v>
      </c>
      <c r="Z364" s="171">
        <v>0</v>
      </c>
      <c r="AA364" s="172">
        <f t="shared" si="118"/>
        <v>0</v>
      </c>
      <c r="AR364" s="18" t="s">
        <v>218</v>
      </c>
      <c r="AT364" s="18" t="s">
        <v>187</v>
      </c>
      <c r="AU364" s="18" t="s">
        <v>125</v>
      </c>
      <c r="AY364" s="18" t="s">
        <v>186</v>
      </c>
      <c r="BE364" s="109">
        <f t="shared" si="119"/>
        <v>0</v>
      </c>
      <c r="BF364" s="109">
        <f t="shared" si="120"/>
        <v>0</v>
      </c>
      <c r="BG364" s="109">
        <f t="shared" si="121"/>
        <v>0</v>
      </c>
      <c r="BH364" s="109">
        <f t="shared" si="122"/>
        <v>0</v>
      </c>
      <c r="BI364" s="109">
        <f t="shared" si="123"/>
        <v>0</v>
      </c>
      <c r="BJ364" s="18" t="s">
        <v>83</v>
      </c>
      <c r="BK364" s="109">
        <f t="shared" si="124"/>
        <v>0</v>
      </c>
      <c r="BL364" s="18" t="s">
        <v>218</v>
      </c>
      <c r="BM364" s="18" t="s">
        <v>859</v>
      </c>
    </row>
    <row r="365" spans="2:65" s="1" customFormat="1" ht="38.25" customHeight="1">
      <c r="B365" s="34"/>
      <c r="C365" s="173" t="s">
        <v>860</v>
      </c>
      <c r="D365" s="173" t="s">
        <v>199</v>
      </c>
      <c r="E365" s="174" t="s">
        <v>861</v>
      </c>
      <c r="F365" s="248" t="s">
        <v>862</v>
      </c>
      <c r="G365" s="248"/>
      <c r="H365" s="248"/>
      <c r="I365" s="248"/>
      <c r="J365" s="175" t="s">
        <v>217</v>
      </c>
      <c r="K365" s="176">
        <v>2</v>
      </c>
      <c r="L365" s="249">
        <v>0</v>
      </c>
      <c r="M365" s="250"/>
      <c r="N365" s="251">
        <f t="shared" si="115"/>
        <v>0</v>
      </c>
      <c r="O365" s="247"/>
      <c r="P365" s="247"/>
      <c r="Q365" s="247"/>
      <c r="R365" s="36"/>
      <c r="T365" s="170" t="s">
        <v>22</v>
      </c>
      <c r="U365" s="43" t="s">
        <v>41</v>
      </c>
      <c r="V365" s="35"/>
      <c r="W365" s="171">
        <f t="shared" si="116"/>
        <v>0</v>
      </c>
      <c r="X365" s="171">
        <v>0</v>
      </c>
      <c r="Y365" s="171">
        <f t="shared" si="117"/>
        <v>0</v>
      </c>
      <c r="Z365" s="171">
        <v>0</v>
      </c>
      <c r="AA365" s="172">
        <f t="shared" si="118"/>
        <v>0</v>
      </c>
      <c r="AR365" s="18" t="s">
        <v>246</v>
      </c>
      <c r="AT365" s="18" t="s">
        <v>199</v>
      </c>
      <c r="AU365" s="18" t="s">
        <v>125</v>
      </c>
      <c r="AY365" s="18" t="s">
        <v>186</v>
      </c>
      <c r="BE365" s="109">
        <f t="shared" si="119"/>
        <v>0</v>
      </c>
      <c r="BF365" s="109">
        <f t="shared" si="120"/>
        <v>0</v>
      </c>
      <c r="BG365" s="109">
        <f t="shared" si="121"/>
        <v>0</v>
      </c>
      <c r="BH365" s="109">
        <f t="shared" si="122"/>
        <v>0</v>
      </c>
      <c r="BI365" s="109">
        <f t="shared" si="123"/>
        <v>0</v>
      </c>
      <c r="BJ365" s="18" t="s">
        <v>83</v>
      </c>
      <c r="BK365" s="109">
        <f t="shared" si="124"/>
        <v>0</v>
      </c>
      <c r="BL365" s="18" t="s">
        <v>218</v>
      </c>
      <c r="BM365" s="18" t="s">
        <v>863</v>
      </c>
    </row>
    <row r="366" spans="2:65" s="1" customFormat="1" ht="38.25" customHeight="1">
      <c r="B366" s="34"/>
      <c r="C366" s="166" t="s">
        <v>544</v>
      </c>
      <c r="D366" s="166" t="s">
        <v>187</v>
      </c>
      <c r="E366" s="167" t="s">
        <v>864</v>
      </c>
      <c r="F366" s="244" t="s">
        <v>865</v>
      </c>
      <c r="G366" s="244"/>
      <c r="H366" s="244"/>
      <c r="I366" s="244"/>
      <c r="J366" s="168" t="s">
        <v>217</v>
      </c>
      <c r="K366" s="169">
        <v>2</v>
      </c>
      <c r="L366" s="245">
        <v>0</v>
      </c>
      <c r="M366" s="246"/>
      <c r="N366" s="247">
        <f t="shared" si="115"/>
        <v>0</v>
      </c>
      <c r="O366" s="247"/>
      <c r="P366" s="247"/>
      <c r="Q366" s="247"/>
      <c r="R366" s="36"/>
      <c r="T366" s="170" t="s">
        <v>22</v>
      </c>
      <c r="U366" s="43" t="s">
        <v>41</v>
      </c>
      <c r="V366" s="35"/>
      <c r="W366" s="171">
        <f t="shared" si="116"/>
        <v>0</v>
      </c>
      <c r="X366" s="171">
        <v>0</v>
      </c>
      <c r="Y366" s="171">
        <f t="shared" si="117"/>
        <v>0</v>
      </c>
      <c r="Z366" s="171">
        <v>0</v>
      </c>
      <c r="AA366" s="172">
        <f t="shared" si="118"/>
        <v>0</v>
      </c>
      <c r="AR366" s="18" t="s">
        <v>218</v>
      </c>
      <c r="AT366" s="18" t="s">
        <v>187</v>
      </c>
      <c r="AU366" s="18" t="s">
        <v>125</v>
      </c>
      <c r="AY366" s="18" t="s">
        <v>186</v>
      </c>
      <c r="BE366" s="109">
        <f t="shared" si="119"/>
        <v>0</v>
      </c>
      <c r="BF366" s="109">
        <f t="shared" si="120"/>
        <v>0</v>
      </c>
      <c r="BG366" s="109">
        <f t="shared" si="121"/>
        <v>0</v>
      </c>
      <c r="BH366" s="109">
        <f t="shared" si="122"/>
        <v>0</v>
      </c>
      <c r="BI366" s="109">
        <f t="shared" si="123"/>
        <v>0</v>
      </c>
      <c r="BJ366" s="18" t="s">
        <v>83</v>
      </c>
      <c r="BK366" s="109">
        <f t="shared" si="124"/>
        <v>0</v>
      </c>
      <c r="BL366" s="18" t="s">
        <v>218</v>
      </c>
      <c r="BM366" s="18" t="s">
        <v>866</v>
      </c>
    </row>
    <row r="367" spans="2:65" s="1" customFormat="1" ht="25.5" customHeight="1">
      <c r="B367" s="34"/>
      <c r="C367" s="166" t="s">
        <v>867</v>
      </c>
      <c r="D367" s="166" t="s">
        <v>187</v>
      </c>
      <c r="E367" s="167" t="s">
        <v>868</v>
      </c>
      <c r="F367" s="244" t="s">
        <v>869</v>
      </c>
      <c r="G367" s="244"/>
      <c r="H367" s="244"/>
      <c r="I367" s="244"/>
      <c r="J367" s="168" t="s">
        <v>217</v>
      </c>
      <c r="K367" s="169">
        <v>11</v>
      </c>
      <c r="L367" s="245">
        <v>0</v>
      </c>
      <c r="M367" s="246"/>
      <c r="N367" s="247">
        <f t="shared" si="115"/>
        <v>0</v>
      </c>
      <c r="O367" s="247"/>
      <c r="P367" s="247"/>
      <c r="Q367" s="247"/>
      <c r="R367" s="36"/>
      <c r="T367" s="170" t="s">
        <v>22</v>
      </c>
      <c r="U367" s="43" t="s">
        <v>41</v>
      </c>
      <c r="V367" s="35"/>
      <c r="W367" s="171">
        <f t="shared" si="116"/>
        <v>0</v>
      </c>
      <c r="X367" s="171">
        <v>0</v>
      </c>
      <c r="Y367" s="171">
        <f t="shared" si="117"/>
        <v>0</v>
      </c>
      <c r="Z367" s="171">
        <v>0</v>
      </c>
      <c r="AA367" s="172">
        <f t="shared" si="118"/>
        <v>0</v>
      </c>
      <c r="AR367" s="18" t="s">
        <v>218</v>
      </c>
      <c r="AT367" s="18" t="s">
        <v>187</v>
      </c>
      <c r="AU367" s="18" t="s">
        <v>125</v>
      </c>
      <c r="AY367" s="18" t="s">
        <v>186</v>
      </c>
      <c r="BE367" s="109">
        <f t="shared" si="119"/>
        <v>0</v>
      </c>
      <c r="BF367" s="109">
        <f t="shared" si="120"/>
        <v>0</v>
      </c>
      <c r="BG367" s="109">
        <f t="shared" si="121"/>
        <v>0</v>
      </c>
      <c r="BH367" s="109">
        <f t="shared" si="122"/>
        <v>0</v>
      </c>
      <c r="BI367" s="109">
        <f t="shared" si="123"/>
        <v>0</v>
      </c>
      <c r="BJ367" s="18" t="s">
        <v>83</v>
      </c>
      <c r="BK367" s="109">
        <f t="shared" si="124"/>
        <v>0</v>
      </c>
      <c r="BL367" s="18" t="s">
        <v>218</v>
      </c>
      <c r="BM367" s="18" t="s">
        <v>870</v>
      </c>
    </row>
    <row r="368" spans="2:65" s="1" customFormat="1" ht="25.5" customHeight="1">
      <c r="B368" s="34"/>
      <c r="C368" s="173" t="s">
        <v>548</v>
      </c>
      <c r="D368" s="173" t="s">
        <v>199</v>
      </c>
      <c r="E368" s="174" t="s">
        <v>871</v>
      </c>
      <c r="F368" s="248" t="s">
        <v>872</v>
      </c>
      <c r="G368" s="248"/>
      <c r="H368" s="248"/>
      <c r="I368" s="248"/>
      <c r="J368" s="175" t="s">
        <v>217</v>
      </c>
      <c r="K368" s="176">
        <v>11</v>
      </c>
      <c r="L368" s="249">
        <v>0</v>
      </c>
      <c r="M368" s="250"/>
      <c r="N368" s="251">
        <f t="shared" si="115"/>
        <v>0</v>
      </c>
      <c r="O368" s="247"/>
      <c r="P368" s="247"/>
      <c r="Q368" s="247"/>
      <c r="R368" s="36"/>
      <c r="T368" s="170" t="s">
        <v>22</v>
      </c>
      <c r="U368" s="43" t="s">
        <v>41</v>
      </c>
      <c r="V368" s="35"/>
      <c r="W368" s="171">
        <f t="shared" si="116"/>
        <v>0</v>
      </c>
      <c r="X368" s="171">
        <v>0</v>
      </c>
      <c r="Y368" s="171">
        <f t="shared" si="117"/>
        <v>0</v>
      </c>
      <c r="Z368" s="171">
        <v>0</v>
      </c>
      <c r="AA368" s="172">
        <f t="shared" si="118"/>
        <v>0</v>
      </c>
      <c r="AR368" s="18" t="s">
        <v>246</v>
      </c>
      <c r="AT368" s="18" t="s">
        <v>199</v>
      </c>
      <c r="AU368" s="18" t="s">
        <v>125</v>
      </c>
      <c r="AY368" s="18" t="s">
        <v>186</v>
      </c>
      <c r="BE368" s="109">
        <f t="shared" si="119"/>
        <v>0</v>
      </c>
      <c r="BF368" s="109">
        <f t="shared" si="120"/>
        <v>0</v>
      </c>
      <c r="BG368" s="109">
        <f t="shared" si="121"/>
        <v>0</v>
      </c>
      <c r="BH368" s="109">
        <f t="shared" si="122"/>
        <v>0</v>
      </c>
      <c r="BI368" s="109">
        <f t="shared" si="123"/>
        <v>0</v>
      </c>
      <c r="BJ368" s="18" t="s">
        <v>83</v>
      </c>
      <c r="BK368" s="109">
        <f t="shared" si="124"/>
        <v>0</v>
      </c>
      <c r="BL368" s="18" t="s">
        <v>218</v>
      </c>
      <c r="BM368" s="18" t="s">
        <v>873</v>
      </c>
    </row>
    <row r="369" spans="2:65" s="1" customFormat="1" ht="51" customHeight="1">
      <c r="B369" s="34"/>
      <c r="C369" s="166" t="s">
        <v>874</v>
      </c>
      <c r="D369" s="166" t="s">
        <v>187</v>
      </c>
      <c r="E369" s="167" t="s">
        <v>875</v>
      </c>
      <c r="F369" s="244" t="s">
        <v>876</v>
      </c>
      <c r="G369" s="244"/>
      <c r="H369" s="244"/>
      <c r="I369" s="244"/>
      <c r="J369" s="168" t="s">
        <v>217</v>
      </c>
      <c r="K369" s="169">
        <v>3</v>
      </c>
      <c r="L369" s="245">
        <v>0</v>
      </c>
      <c r="M369" s="246"/>
      <c r="N369" s="247">
        <f t="shared" si="115"/>
        <v>0</v>
      </c>
      <c r="O369" s="247"/>
      <c r="P369" s="247"/>
      <c r="Q369" s="247"/>
      <c r="R369" s="36"/>
      <c r="T369" s="170" t="s">
        <v>22</v>
      </c>
      <c r="U369" s="43" t="s">
        <v>41</v>
      </c>
      <c r="V369" s="35"/>
      <c r="W369" s="171">
        <f t="shared" si="116"/>
        <v>0</v>
      </c>
      <c r="X369" s="171">
        <v>0</v>
      </c>
      <c r="Y369" s="171">
        <f t="shared" si="117"/>
        <v>0</v>
      </c>
      <c r="Z369" s="171">
        <v>0</v>
      </c>
      <c r="AA369" s="172">
        <f t="shared" si="118"/>
        <v>0</v>
      </c>
      <c r="AR369" s="18" t="s">
        <v>218</v>
      </c>
      <c r="AT369" s="18" t="s">
        <v>187</v>
      </c>
      <c r="AU369" s="18" t="s">
        <v>125</v>
      </c>
      <c r="AY369" s="18" t="s">
        <v>186</v>
      </c>
      <c r="BE369" s="109">
        <f t="shared" si="119"/>
        <v>0</v>
      </c>
      <c r="BF369" s="109">
        <f t="shared" si="120"/>
        <v>0</v>
      </c>
      <c r="BG369" s="109">
        <f t="shared" si="121"/>
        <v>0</v>
      </c>
      <c r="BH369" s="109">
        <f t="shared" si="122"/>
        <v>0</v>
      </c>
      <c r="BI369" s="109">
        <f t="shared" si="123"/>
        <v>0</v>
      </c>
      <c r="BJ369" s="18" t="s">
        <v>83</v>
      </c>
      <c r="BK369" s="109">
        <f t="shared" si="124"/>
        <v>0</v>
      </c>
      <c r="BL369" s="18" t="s">
        <v>218</v>
      </c>
      <c r="BM369" s="18" t="s">
        <v>877</v>
      </c>
    </row>
    <row r="370" spans="2:65" s="1" customFormat="1" ht="25.5" customHeight="1">
      <c r="B370" s="34"/>
      <c r="C370" s="173" t="s">
        <v>551</v>
      </c>
      <c r="D370" s="173" t="s">
        <v>199</v>
      </c>
      <c r="E370" s="174" t="s">
        <v>878</v>
      </c>
      <c r="F370" s="248" t="s">
        <v>879</v>
      </c>
      <c r="G370" s="248"/>
      <c r="H370" s="248"/>
      <c r="I370" s="248"/>
      <c r="J370" s="175" t="s">
        <v>217</v>
      </c>
      <c r="K370" s="176">
        <v>3</v>
      </c>
      <c r="L370" s="249">
        <v>0</v>
      </c>
      <c r="M370" s="250"/>
      <c r="N370" s="251">
        <f t="shared" si="115"/>
        <v>0</v>
      </c>
      <c r="O370" s="247"/>
      <c r="P370" s="247"/>
      <c r="Q370" s="247"/>
      <c r="R370" s="36"/>
      <c r="T370" s="170" t="s">
        <v>22</v>
      </c>
      <c r="U370" s="43" t="s">
        <v>41</v>
      </c>
      <c r="V370" s="35"/>
      <c r="W370" s="171">
        <f t="shared" si="116"/>
        <v>0</v>
      </c>
      <c r="X370" s="171">
        <v>0</v>
      </c>
      <c r="Y370" s="171">
        <f t="shared" si="117"/>
        <v>0</v>
      </c>
      <c r="Z370" s="171">
        <v>0</v>
      </c>
      <c r="AA370" s="172">
        <f t="shared" si="118"/>
        <v>0</v>
      </c>
      <c r="AR370" s="18" t="s">
        <v>246</v>
      </c>
      <c r="AT370" s="18" t="s">
        <v>199</v>
      </c>
      <c r="AU370" s="18" t="s">
        <v>125</v>
      </c>
      <c r="AY370" s="18" t="s">
        <v>186</v>
      </c>
      <c r="BE370" s="109">
        <f t="shared" si="119"/>
        <v>0</v>
      </c>
      <c r="BF370" s="109">
        <f t="shared" si="120"/>
        <v>0</v>
      </c>
      <c r="BG370" s="109">
        <f t="shared" si="121"/>
        <v>0</v>
      </c>
      <c r="BH370" s="109">
        <f t="shared" si="122"/>
        <v>0</v>
      </c>
      <c r="BI370" s="109">
        <f t="shared" si="123"/>
        <v>0</v>
      </c>
      <c r="BJ370" s="18" t="s">
        <v>83</v>
      </c>
      <c r="BK370" s="109">
        <f t="shared" si="124"/>
        <v>0</v>
      </c>
      <c r="BL370" s="18" t="s">
        <v>218</v>
      </c>
      <c r="BM370" s="18" t="s">
        <v>880</v>
      </c>
    </row>
    <row r="371" spans="2:65" s="1" customFormat="1" ht="51" customHeight="1">
      <c r="B371" s="34"/>
      <c r="C371" s="166" t="s">
        <v>881</v>
      </c>
      <c r="D371" s="166" t="s">
        <v>187</v>
      </c>
      <c r="E371" s="167" t="s">
        <v>882</v>
      </c>
      <c r="F371" s="244" t="s">
        <v>883</v>
      </c>
      <c r="G371" s="244"/>
      <c r="H371" s="244"/>
      <c r="I371" s="244"/>
      <c r="J371" s="168" t="s">
        <v>197</v>
      </c>
      <c r="K371" s="169">
        <v>1.702</v>
      </c>
      <c r="L371" s="245">
        <v>0</v>
      </c>
      <c r="M371" s="246"/>
      <c r="N371" s="247">
        <f t="shared" si="115"/>
        <v>0</v>
      </c>
      <c r="O371" s="247"/>
      <c r="P371" s="247"/>
      <c r="Q371" s="247"/>
      <c r="R371" s="36"/>
      <c r="T371" s="170" t="s">
        <v>22</v>
      </c>
      <c r="U371" s="43" t="s">
        <v>41</v>
      </c>
      <c r="V371" s="35"/>
      <c r="W371" s="171">
        <f t="shared" si="116"/>
        <v>0</v>
      </c>
      <c r="X371" s="171">
        <v>0</v>
      </c>
      <c r="Y371" s="171">
        <f t="shared" si="117"/>
        <v>0</v>
      </c>
      <c r="Z371" s="171">
        <v>0</v>
      </c>
      <c r="AA371" s="172">
        <f t="shared" si="118"/>
        <v>0</v>
      </c>
      <c r="AR371" s="18" t="s">
        <v>218</v>
      </c>
      <c r="AT371" s="18" t="s">
        <v>187</v>
      </c>
      <c r="AU371" s="18" t="s">
        <v>125</v>
      </c>
      <c r="AY371" s="18" t="s">
        <v>186</v>
      </c>
      <c r="BE371" s="109">
        <f t="shared" si="119"/>
        <v>0</v>
      </c>
      <c r="BF371" s="109">
        <f t="shared" si="120"/>
        <v>0</v>
      </c>
      <c r="BG371" s="109">
        <f t="shared" si="121"/>
        <v>0</v>
      </c>
      <c r="BH371" s="109">
        <f t="shared" si="122"/>
        <v>0</v>
      </c>
      <c r="BI371" s="109">
        <f t="shared" si="123"/>
        <v>0</v>
      </c>
      <c r="BJ371" s="18" t="s">
        <v>83</v>
      </c>
      <c r="BK371" s="109">
        <f t="shared" si="124"/>
        <v>0</v>
      </c>
      <c r="BL371" s="18" t="s">
        <v>218</v>
      </c>
      <c r="BM371" s="18" t="s">
        <v>884</v>
      </c>
    </row>
    <row r="372" spans="2:65" s="1" customFormat="1" ht="63.75" customHeight="1">
      <c r="B372" s="34"/>
      <c r="C372" s="166" t="s">
        <v>555</v>
      </c>
      <c r="D372" s="166" t="s">
        <v>187</v>
      </c>
      <c r="E372" s="167" t="s">
        <v>885</v>
      </c>
      <c r="F372" s="244" t="s">
        <v>886</v>
      </c>
      <c r="G372" s="244"/>
      <c r="H372" s="244"/>
      <c r="I372" s="244"/>
      <c r="J372" s="168" t="s">
        <v>197</v>
      </c>
      <c r="K372" s="169">
        <v>1.702</v>
      </c>
      <c r="L372" s="245">
        <v>0</v>
      </c>
      <c r="M372" s="246"/>
      <c r="N372" s="247">
        <f t="shared" si="115"/>
        <v>0</v>
      </c>
      <c r="O372" s="247"/>
      <c r="P372" s="247"/>
      <c r="Q372" s="247"/>
      <c r="R372" s="36"/>
      <c r="T372" s="170" t="s">
        <v>22</v>
      </c>
      <c r="U372" s="43" t="s">
        <v>41</v>
      </c>
      <c r="V372" s="35"/>
      <c r="W372" s="171">
        <f t="shared" si="116"/>
        <v>0</v>
      </c>
      <c r="X372" s="171">
        <v>0</v>
      </c>
      <c r="Y372" s="171">
        <f t="shared" si="117"/>
        <v>0</v>
      </c>
      <c r="Z372" s="171">
        <v>0</v>
      </c>
      <c r="AA372" s="172">
        <f t="shared" si="118"/>
        <v>0</v>
      </c>
      <c r="AR372" s="18" t="s">
        <v>218</v>
      </c>
      <c r="AT372" s="18" t="s">
        <v>187</v>
      </c>
      <c r="AU372" s="18" t="s">
        <v>125</v>
      </c>
      <c r="AY372" s="18" t="s">
        <v>186</v>
      </c>
      <c r="BE372" s="109">
        <f t="shared" si="119"/>
        <v>0</v>
      </c>
      <c r="BF372" s="109">
        <f t="shared" si="120"/>
        <v>0</v>
      </c>
      <c r="BG372" s="109">
        <f t="shared" si="121"/>
        <v>0</v>
      </c>
      <c r="BH372" s="109">
        <f t="shared" si="122"/>
        <v>0</v>
      </c>
      <c r="BI372" s="109">
        <f t="shared" si="123"/>
        <v>0</v>
      </c>
      <c r="BJ372" s="18" t="s">
        <v>83</v>
      </c>
      <c r="BK372" s="109">
        <f t="shared" si="124"/>
        <v>0</v>
      </c>
      <c r="BL372" s="18" t="s">
        <v>218</v>
      </c>
      <c r="BM372" s="18" t="s">
        <v>887</v>
      </c>
    </row>
    <row r="373" spans="2:65" s="1" customFormat="1" ht="63.75" customHeight="1">
      <c r="B373" s="34"/>
      <c r="C373" s="166" t="s">
        <v>888</v>
      </c>
      <c r="D373" s="166" t="s">
        <v>187</v>
      </c>
      <c r="E373" s="167" t="s">
        <v>889</v>
      </c>
      <c r="F373" s="244" t="s">
        <v>890</v>
      </c>
      <c r="G373" s="244"/>
      <c r="H373" s="244"/>
      <c r="I373" s="244"/>
      <c r="J373" s="168" t="s">
        <v>197</v>
      </c>
      <c r="K373" s="169">
        <v>1.702</v>
      </c>
      <c r="L373" s="245">
        <v>0</v>
      </c>
      <c r="M373" s="246"/>
      <c r="N373" s="247">
        <f t="shared" si="115"/>
        <v>0</v>
      </c>
      <c r="O373" s="247"/>
      <c r="P373" s="247"/>
      <c r="Q373" s="247"/>
      <c r="R373" s="36"/>
      <c r="T373" s="170" t="s">
        <v>22</v>
      </c>
      <c r="U373" s="43" t="s">
        <v>41</v>
      </c>
      <c r="V373" s="35"/>
      <c r="W373" s="171">
        <f t="shared" si="116"/>
        <v>0</v>
      </c>
      <c r="X373" s="171">
        <v>0</v>
      </c>
      <c r="Y373" s="171">
        <f t="shared" si="117"/>
        <v>0</v>
      </c>
      <c r="Z373" s="171">
        <v>0</v>
      </c>
      <c r="AA373" s="172">
        <f t="shared" si="118"/>
        <v>0</v>
      </c>
      <c r="AR373" s="18" t="s">
        <v>218</v>
      </c>
      <c r="AT373" s="18" t="s">
        <v>187</v>
      </c>
      <c r="AU373" s="18" t="s">
        <v>125</v>
      </c>
      <c r="AY373" s="18" t="s">
        <v>186</v>
      </c>
      <c r="BE373" s="109">
        <f t="shared" si="119"/>
        <v>0</v>
      </c>
      <c r="BF373" s="109">
        <f t="shared" si="120"/>
        <v>0</v>
      </c>
      <c r="BG373" s="109">
        <f t="shared" si="121"/>
        <v>0</v>
      </c>
      <c r="BH373" s="109">
        <f t="shared" si="122"/>
        <v>0</v>
      </c>
      <c r="BI373" s="109">
        <f t="shared" si="123"/>
        <v>0</v>
      </c>
      <c r="BJ373" s="18" t="s">
        <v>83</v>
      </c>
      <c r="BK373" s="109">
        <f t="shared" si="124"/>
        <v>0</v>
      </c>
      <c r="BL373" s="18" t="s">
        <v>218</v>
      </c>
      <c r="BM373" s="18" t="s">
        <v>891</v>
      </c>
    </row>
    <row r="374" spans="2:63" s="9" customFormat="1" ht="29.85" customHeight="1">
      <c r="B374" s="155"/>
      <c r="C374" s="156"/>
      <c r="D374" s="165" t="s">
        <v>154</v>
      </c>
      <c r="E374" s="165"/>
      <c r="F374" s="165"/>
      <c r="G374" s="165"/>
      <c r="H374" s="165"/>
      <c r="I374" s="165"/>
      <c r="J374" s="165"/>
      <c r="K374" s="165"/>
      <c r="L374" s="165"/>
      <c r="M374" s="165"/>
      <c r="N374" s="257">
        <f>BK374</f>
        <v>0</v>
      </c>
      <c r="O374" s="258"/>
      <c r="P374" s="258"/>
      <c r="Q374" s="258"/>
      <c r="R374" s="158"/>
      <c r="T374" s="159"/>
      <c r="U374" s="156"/>
      <c r="V374" s="156"/>
      <c r="W374" s="160">
        <f>SUM(W375:W400)</f>
        <v>0</v>
      </c>
      <c r="X374" s="156"/>
      <c r="Y374" s="160">
        <f>SUM(Y375:Y400)</f>
        <v>0</v>
      </c>
      <c r="Z374" s="156"/>
      <c r="AA374" s="161">
        <f>SUM(AA375:AA400)</f>
        <v>0</v>
      </c>
      <c r="AR374" s="162" t="s">
        <v>125</v>
      </c>
      <c r="AT374" s="163" t="s">
        <v>75</v>
      </c>
      <c r="AU374" s="163" t="s">
        <v>83</v>
      </c>
      <c r="AY374" s="162" t="s">
        <v>186</v>
      </c>
      <c r="BK374" s="164">
        <f>SUM(BK375:BK400)</f>
        <v>0</v>
      </c>
    </row>
    <row r="375" spans="2:65" s="1" customFormat="1" ht="16.5" customHeight="1">
      <c r="B375" s="34"/>
      <c r="C375" s="166" t="s">
        <v>558</v>
      </c>
      <c r="D375" s="166" t="s">
        <v>187</v>
      </c>
      <c r="E375" s="167" t="s">
        <v>892</v>
      </c>
      <c r="F375" s="244" t="s">
        <v>893</v>
      </c>
      <c r="G375" s="244"/>
      <c r="H375" s="244"/>
      <c r="I375" s="244"/>
      <c r="J375" s="168" t="s">
        <v>190</v>
      </c>
      <c r="K375" s="169">
        <v>69.12</v>
      </c>
      <c r="L375" s="245">
        <v>0</v>
      </c>
      <c r="M375" s="246"/>
      <c r="N375" s="247">
        <f aca="true" t="shared" si="125" ref="N375:N400">ROUND(L375*K375,2)</f>
        <v>0</v>
      </c>
      <c r="O375" s="247"/>
      <c r="P375" s="247"/>
      <c r="Q375" s="247"/>
      <c r="R375" s="36"/>
      <c r="T375" s="170" t="s">
        <v>22</v>
      </c>
      <c r="U375" s="43" t="s">
        <v>41</v>
      </c>
      <c r="V375" s="35"/>
      <c r="W375" s="171">
        <f aca="true" t="shared" si="126" ref="W375:W400">V375*K375</f>
        <v>0</v>
      </c>
      <c r="X375" s="171">
        <v>0</v>
      </c>
      <c r="Y375" s="171">
        <f aca="true" t="shared" si="127" ref="Y375:Y400">X375*K375</f>
        <v>0</v>
      </c>
      <c r="Z375" s="171">
        <v>0</v>
      </c>
      <c r="AA375" s="172">
        <f aca="true" t="shared" si="128" ref="AA375:AA400">Z375*K375</f>
        <v>0</v>
      </c>
      <c r="AR375" s="18" t="s">
        <v>218</v>
      </c>
      <c r="AT375" s="18" t="s">
        <v>187</v>
      </c>
      <c r="AU375" s="18" t="s">
        <v>125</v>
      </c>
      <c r="AY375" s="18" t="s">
        <v>186</v>
      </c>
      <c r="BE375" s="109">
        <f aca="true" t="shared" si="129" ref="BE375:BE400">IF(U375="základní",N375,0)</f>
        <v>0</v>
      </c>
      <c r="BF375" s="109">
        <f aca="true" t="shared" si="130" ref="BF375:BF400">IF(U375="snížená",N375,0)</f>
        <v>0</v>
      </c>
      <c r="BG375" s="109">
        <f aca="true" t="shared" si="131" ref="BG375:BG400">IF(U375="zákl. přenesená",N375,0)</f>
        <v>0</v>
      </c>
      <c r="BH375" s="109">
        <f aca="true" t="shared" si="132" ref="BH375:BH400">IF(U375="sníž. přenesená",N375,0)</f>
        <v>0</v>
      </c>
      <c r="BI375" s="109">
        <f aca="true" t="shared" si="133" ref="BI375:BI400">IF(U375="nulová",N375,0)</f>
        <v>0</v>
      </c>
      <c r="BJ375" s="18" t="s">
        <v>83</v>
      </c>
      <c r="BK375" s="109">
        <f aca="true" t="shared" si="134" ref="BK375:BK400">ROUND(L375*K375,2)</f>
        <v>0</v>
      </c>
      <c r="BL375" s="18" t="s">
        <v>218</v>
      </c>
      <c r="BM375" s="18" t="s">
        <v>894</v>
      </c>
    </row>
    <row r="376" spans="2:65" s="1" customFormat="1" ht="16.5" customHeight="1">
      <c r="B376" s="34"/>
      <c r="C376" s="166" t="s">
        <v>895</v>
      </c>
      <c r="D376" s="166" t="s">
        <v>187</v>
      </c>
      <c r="E376" s="167" t="s">
        <v>896</v>
      </c>
      <c r="F376" s="244" t="s">
        <v>897</v>
      </c>
      <c r="G376" s="244"/>
      <c r="H376" s="244"/>
      <c r="I376" s="244"/>
      <c r="J376" s="168" t="s">
        <v>190</v>
      </c>
      <c r="K376" s="169">
        <v>423.294</v>
      </c>
      <c r="L376" s="245">
        <v>0</v>
      </c>
      <c r="M376" s="246"/>
      <c r="N376" s="247">
        <f t="shared" si="125"/>
        <v>0</v>
      </c>
      <c r="O376" s="247"/>
      <c r="P376" s="247"/>
      <c r="Q376" s="247"/>
      <c r="R376" s="36"/>
      <c r="T376" s="170" t="s">
        <v>22</v>
      </c>
      <c r="U376" s="43" t="s">
        <v>41</v>
      </c>
      <c r="V376" s="35"/>
      <c r="W376" s="171">
        <f t="shared" si="126"/>
        <v>0</v>
      </c>
      <c r="X376" s="171">
        <v>0</v>
      </c>
      <c r="Y376" s="171">
        <f t="shared" si="127"/>
        <v>0</v>
      </c>
      <c r="Z376" s="171">
        <v>0</v>
      </c>
      <c r="AA376" s="172">
        <f t="shared" si="128"/>
        <v>0</v>
      </c>
      <c r="AR376" s="18" t="s">
        <v>218</v>
      </c>
      <c r="AT376" s="18" t="s">
        <v>187</v>
      </c>
      <c r="AU376" s="18" t="s">
        <v>125</v>
      </c>
      <c r="AY376" s="18" t="s">
        <v>186</v>
      </c>
      <c r="BE376" s="109">
        <f t="shared" si="129"/>
        <v>0</v>
      </c>
      <c r="BF376" s="109">
        <f t="shared" si="130"/>
        <v>0</v>
      </c>
      <c r="BG376" s="109">
        <f t="shared" si="131"/>
        <v>0</v>
      </c>
      <c r="BH376" s="109">
        <f t="shared" si="132"/>
        <v>0</v>
      </c>
      <c r="BI376" s="109">
        <f t="shared" si="133"/>
        <v>0</v>
      </c>
      <c r="BJ376" s="18" t="s">
        <v>83</v>
      </c>
      <c r="BK376" s="109">
        <f t="shared" si="134"/>
        <v>0</v>
      </c>
      <c r="BL376" s="18" t="s">
        <v>218</v>
      </c>
      <c r="BM376" s="18" t="s">
        <v>898</v>
      </c>
    </row>
    <row r="377" spans="2:65" s="1" customFormat="1" ht="16.5" customHeight="1">
      <c r="B377" s="34"/>
      <c r="C377" s="166" t="s">
        <v>562</v>
      </c>
      <c r="D377" s="166" t="s">
        <v>187</v>
      </c>
      <c r="E377" s="167" t="s">
        <v>899</v>
      </c>
      <c r="F377" s="244" t="s">
        <v>900</v>
      </c>
      <c r="G377" s="244"/>
      <c r="H377" s="244"/>
      <c r="I377" s="244"/>
      <c r="J377" s="168" t="s">
        <v>190</v>
      </c>
      <c r="K377" s="169">
        <v>423.294</v>
      </c>
      <c r="L377" s="245">
        <v>0</v>
      </c>
      <c r="M377" s="246"/>
      <c r="N377" s="247">
        <f t="shared" si="125"/>
        <v>0</v>
      </c>
      <c r="O377" s="247"/>
      <c r="P377" s="247"/>
      <c r="Q377" s="247"/>
      <c r="R377" s="36"/>
      <c r="T377" s="170" t="s">
        <v>22</v>
      </c>
      <c r="U377" s="43" t="s">
        <v>41</v>
      </c>
      <c r="V377" s="35"/>
      <c r="W377" s="171">
        <f t="shared" si="126"/>
        <v>0</v>
      </c>
      <c r="X377" s="171">
        <v>0</v>
      </c>
      <c r="Y377" s="171">
        <f t="shared" si="127"/>
        <v>0</v>
      </c>
      <c r="Z377" s="171">
        <v>0</v>
      </c>
      <c r="AA377" s="172">
        <f t="shared" si="128"/>
        <v>0</v>
      </c>
      <c r="AR377" s="18" t="s">
        <v>218</v>
      </c>
      <c r="AT377" s="18" t="s">
        <v>187</v>
      </c>
      <c r="AU377" s="18" t="s">
        <v>125</v>
      </c>
      <c r="AY377" s="18" t="s">
        <v>186</v>
      </c>
      <c r="BE377" s="109">
        <f t="shared" si="129"/>
        <v>0</v>
      </c>
      <c r="BF377" s="109">
        <f t="shared" si="130"/>
        <v>0</v>
      </c>
      <c r="BG377" s="109">
        <f t="shared" si="131"/>
        <v>0</v>
      </c>
      <c r="BH377" s="109">
        <f t="shared" si="132"/>
        <v>0</v>
      </c>
      <c r="BI377" s="109">
        <f t="shared" si="133"/>
        <v>0</v>
      </c>
      <c r="BJ377" s="18" t="s">
        <v>83</v>
      </c>
      <c r="BK377" s="109">
        <f t="shared" si="134"/>
        <v>0</v>
      </c>
      <c r="BL377" s="18" t="s">
        <v>218</v>
      </c>
      <c r="BM377" s="18" t="s">
        <v>901</v>
      </c>
    </row>
    <row r="378" spans="2:65" s="1" customFormat="1" ht="51" customHeight="1">
      <c r="B378" s="34"/>
      <c r="C378" s="166" t="s">
        <v>902</v>
      </c>
      <c r="D378" s="166" t="s">
        <v>187</v>
      </c>
      <c r="E378" s="167" t="s">
        <v>416</v>
      </c>
      <c r="F378" s="244" t="s">
        <v>417</v>
      </c>
      <c r="G378" s="244"/>
      <c r="H378" s="244"/>
      <c r="I378" s="244"/>
      <c r="J378" s="168" t="s">
        <v>197</v>
      </c>
      <c r="K378" s="169">
        <v>3.922</v>
      </c>
      <c r="L378" s="245">
        <v>0</v>
      </c>
      <c r="M378" s="246"/>
      <c r="N378" s="247">
        <f t="shared" si="125"/>
        <v>0</v>
      </c>
      <c r="O378" s="247"/>
      <c r="P378" s="247"/>
      <c r="Q378" s="247"/>
      <c r="R378" s="36"/>
      <c r="T378" s="170" t="s">
        <v>22</v>
      </c>
      <c r="U378" s="43" t="s">
        <v>41</v>
      </c>
      <c r="V378" s="35"/>
      <c r="W378" s="171">
        <f t="shared" si="126"/>
        <v>0</v>
      </c>
      <c r="X378" s="171">
        <v>0</v>
      </c>
      <c r="Y378" s="171">
        <f t="shared" si="127"/>
        <v>0</v>
      </c>
      <c r="Z378" s="171">
        <v>0</v>
      </c>
      <c r="AA378" s="172">
        <f t="shared" si="128"/>
        <v>0</v>
      </c>
      <c r="AR378" s="18" t="s">
        <v>218</v>
      </c>
      <c r="AT378" s="18" t="s">
        <v>187</v>
      </c>
      <c r="AU378" s="18" t="s">
        <v>125</v>
      </c>
      <c r="AY378" s="18" t="s">
        <v>186</v>
      </c>
      <c r="BE378" s="109">
        <f t="shared" si="129"/>
        <v>0</v>
      </c>
      <c r="BF378" s="109">
        <f t="shared" si="130"/>
        <v>0</v>
      </c>
      <c r="BG378" s="109">
        <f t="shared" si="131"/>
        <v>0</v>
      </c>
      <c r="BH378" s="109">
        <f t="shared" si="132"/>
        <v>0</v>
      </c>
      <c r="BI378" s="109">
        <f t="shared" si="133"/>
        <v>0</v>
      </c>
      <c r="BJ378" s="18" t="s">
        <v>83</v>
      </c>
      <c r="BK378" s="109">
        <f t="shared" si="134"/>
        <v>0</v>
      </c>
      <c r="BL378" s="18" t="s">
        <v>218</v>
      </c>
      <c r="BM378" s="18" t="s">
        <v>903</v>
      </c>
    </row>
    <row r="379" spans="2:65" s="1" customFormat="1" ht="76.5" customHeight="1">
      <c r="B379" s="34"/>
      <c r="C379" s="166" t="s">
        <v>565</v>
      </c>
      <c r="D379" s="166" t="s">
        <v>187</v>
      </c>
      <c r="E379" s="167" t="s">
        <v>420</v>
      </c>
      <c r="F379" s="244" t="s">
        <v>421</v>
      </c>
      <c r="G379" s="244"/>
      <c r="H379" s="244"/>
      <c r="I379" s="244"/>
      <c r="J379" s="168" t="s">
        <v>197</v>
      </c>
      <c r="K379" s="169">
        <v>3.922</v>
      </c>
      <c r="L379" s="245">
        <v>0</v>
      </c>
      <c r="M379" s="246"/>
      <c r="N379" s="247">
        <f t="shared" si="125"/>
        <v>0</v>
      </c>
      <c r="O379" s="247"/>
      <c r="P379" s="247"/>
      <c r="Q379" s="247"/>
      <c r="R379" s="36"/>
      <c r="T379" s="170" t="s">
        <v>22</v>
      </c>
      <c r="U379" s="43" t="s">
        <v>41</v>
      </c>
      <c r="V379" s="35"/>
      <c r="W379" s="171">
        <f t="shared" si="126"/>
        <v>0</v>
      </c>
      <c r="X379" s="171">
        <v>0</v>
      </c>
      <c r="Y379" s="171">
        <f t="shared" si="127"/>
        <v>0</v>
      </c>
      <c r="Z379" s="171">
        <v>0</v>
      </c>
      <c r="AA379" s="172">
        <f t="shared" si="128"/>
        <v>0</v>
      </c>
      <c r="AR379" s="18" t="s">
        <v>218</v>
      </c>
      <c r="AT379" s="18" t="s">
        <v>187</v>
      </c>
      <c r="AU379" s="18" t="s">
        <v>125</v>
      </c>
      <c r="AY379" s="18" t="s">
        <v>186</v>
      </c>
      <c r="BE379" s="109">
        <f t="shared" si="129"/>
        <v>0</v>
      </c>
      <c r="BF379" s="109">
        <f t="shared" si="130"/>
        <v>0</v>
      </c>
      <c r="BG379" s="109">
        <f t="shared" si="131"/>
        <v>0</v>
      </c>
      <c r="BH379" s="109">
        <f t="shared" si="132"/>
        <v>0</v>
      </c>
      <c r="BI379" s="109">
        <f t="shared" si="133"/>
        <v>0</v>
      </c>
      <c r="BJ379" s="18" t="s">
        <v>83</v>
      </c>
      <c r="BK379" s="109">
        <f t="shared" si="134"/>
        <v>0</v>
      </c>
      <c r="BL379" s="18" t="s">
        <v>218</v>
      </c>
      <c r="BM379" s="18" t="s">
        <v>904</v>
      </c>
    </row>
    <row r="380" spans="2:65" s="1" customFormat="1" ht="38.25" customHeight="1">
      <c r="B380" s="34"/>
      <c r="C380" s="166" t="s">
        <v>905</v>
      </c>
      <c r="D380" s="166" t="s">
        <v>187</v>
      </c>
      <c r="E380" s="167" t="s">
        <v>423</v>
      </c>
      <c r="F380" s="244" t="s">
        <v>424</v>
      </c>
      <c r="G380" s="244"/>
      <c r="H380" s="244"/>
      <c r="I380" s="244"/>
      <c r="J380" s="168" t="s">
        <v>197</v>
      </c>
      <c r="K380" s="169">
        <v>3.922</v>
      </c>
      <c r="L380" s="245">
        <v>0</v>
      </c>
      <c r="M380" s="246"/>
      <c r="N380" s="247">
        <f t="shared" si="125"/>
        <v>0</v>
      </c>
      <c r="O380" s="247"/>
      <c r="P380" s="247"/>
      <c r="Q380" s="247"/>
      <c r="R380" s="36"/>
      <c r="T380" s="170" t="s">
        <v>22</v>
      </c>
      <c r="U380" s="43" t="s">
        <v>41</v>
      </c>
      <c r="V380" s="35"/>
      <c r="W380" s="171">
        <f t="shared" si="126"/>
        <v>0</v>
      </c>
      <c r="X380" s="171">
        <v>0</v>
      </c>
      <c r="Y380" s="171">
        <f t="shared" si="127"/>
        <v>0</v>
      </c>
      <c r="Z380" s="171">
        <v>0</v>
      </c>
      <c r="AA380" s="172">
        <f t="shared" si="128"/>
        <v>0</v>
      </c>
      <c r="AR380" s="18" t="s">
        <v>218</v>
      </c>
      <c r="AT380" s="18" t="s">
        <v>187</v>
      </c>
      <c r="AU380" s="18" t="s">
        <v>125</v>
      </c>
      <c r="AY380" s="18" t="s">
        <v>186</v>
      </c>
      <c r="BE380" s="109">
        <f t="shared" si="129"/>
        <v>0</v>
      </c>
      <c r="BF380" s="109">
        <f t="shared" si="130"/>
        <v>0</v>
      </c>
      <c r="BG380" s="109">
        <f t="shared" si="131"/>
        <v>0</v>
      </c>
      <c r="BH380" s="109">
        <f t="shared" si="132"/>
        <v>0</v>
      </c>
      <c r="BI380" s="109">
        <f t="shared" si="133"/>
        <v>0</v>
      </c>
      <c r="BJ380" s="18" t="s">
        <v>83</v>
      </c>
      <c r="BK380" s="109">
        <f t="shared" si="134"/>
        <v>0</v>
      </c>
      <c r="BL380" s="18" t="s">
        <v>218</v>
      </c>
      <c r="BM380" s="18" t="s">
        <v>906</v>
      </c>
    </row>
    <row r="381" spans="2:65" s="1" customFormat="1" ht="51" customHeight="1">
      <c r="B381" s="34"/>
      <c r="C381" s="166" t="s">
        <v>569</v>
      </c>
      <c r="D381" s="166" t="s">
        <v>187</v>
      </c>
      <c r="E381" s="167" t="s">
        <v>427</v>
      </c>
      <c r="F381" s="244" t="s">
        <v>428</v>
      </c>
      <c r="G381" s="244"/>
      <c r="H381" s="244"/>
      <c r="I381" s="244"/>
      <c r="J381" s="168" t="s">
        <v>197</v>
      </c>
      <c r="K381" s="169">
        <v>39.22</v>
      </c>
      <c r="L381" s="245">
        <v>0</v>
      </c>
      <c r="M381" s="246"/>
      <c r="N381" s="247">
        <f t="shared" si="125"/>
        <v>0</v>
      </c>
      <c r="O381" s="247"/>
      <c r="P381" s="247"/>
      <c r="Q381" s="247"/>
      <c r="R381" s="36"/>
      <c r="T381" s="170" t="s">
        <v>22</v>
      </c>
      <c r="U381" s="43" t="s">
        <v>41</v>
      </c>
      <c r="V381" s="35"/>
      <c r="W381" s="171">
        <f t="shared" si="126"/>
        <v>0</v>
      </c>
      <c r="X381" s="171">
        <v>0</v>
      </c>
      <c r="Y381" s="171">
        <f t="shared" si="127"/>
        <v>0</v>
      </c>
      <c r="Z381" s="171">
        <v>0</v>
      </c>
      <c r="AA381" s="172">
        <f t="shared" si="128"/>
        <v>0</v>
      </c>
      <c r="AR381" s="18" t="s">
        <v>218</v>
      </c>
      <c r="AT381" s="18" t="s">
        <v>187</v>
      </c>
      <c r="AU381" s="18" t="s">
        <v>125</v>
      </c>
      <c r="AY381" s="18" t="s">
        <v>186</v>
      </c>
      <c r="BE381" s="109">
        <f t="shared" si="129"/>
        <v>0</v>
      </c>
      <c r="BF381" s="109">
        <f t="shared" si="130"/>
        <v>0</v>
      </c>
      <c r="BG381" s="109">
        <f t="shared" si="131"/>
        <v>0</v>
      </c>
      <c r="BH381" s="109">
        <f t="shared" si="132"/>
        <v>0</v>
      </c>
      <c r="BI381" s="109">
        <f t="shared" si="133"/>
        <v>0</v>
      </c>
      <c r="BJ381" s="18" t="s">
        <v>83</v>
      </c>
      <c r="BK381" s="109">
        <f t="shared" si="134"/>
        <v>0</v>
      </c>
      <c r="BL381" s="18" t="s">
        <v>218</v>
      </c>
      <c r="BM381" s="18" t="s">
        <v>907</v>
      </c>
    </row>
    <row r="382" spans="2:65" s="1" customFormat="1" ht="25.5" customHeight="1">
      <c r="B382" s="34"/>
      <c r="C382" s="166" t="s">
        <v>908</v>
      </c>
      <c r="D382" s="166" t="s">
        <v>187</v>
      </c>
      <c r="E382" s="167" t="s">
        <v>909</v>
      </c>
      <c r="F382" s="244" t="s">
        <v>910</v>
      </c>
      <c r="G382" s="244"/>
      <c r="H382" s="244"/>
      <c r="I382" s="244"/>
      <c r="J382" s="168" t="s">
        <v>190</v>
      </c>
      <c r="K382" s="169">
        <v>44.4</v>
      </c>
      <c r="L382" s="245">
        <v>0</v>
      </c>
      <c r="M382" s="246"/>
      <c r="N382" s="247">
        <f t="shared" si="125"/>
        <v>0</v>
      </c>
      <c r="O382" s="247"/>
      <c r="P382" s="247"/>
      <c r="Q382" s="247"/>
      <c r="R382" s="36"/>
      <c r="T382" s="170" t="s">
        <v>22</v>
      </c>
      <c r="U382" s="43" t="s">
        <v>41</v>
      </c>
      <c r="V382" s="35"/>
      <c r="W382" s="171">
        <f t="shared" si="126"/>
        <v>0</v>
      </c>
      <c r="X382" s="171">
        <v>0</v>
      </c>
      <c r="Y382" s="171">
        <f t="shared" si="127"/>
        <v>0</v>
      </c>
      <c r="Z382" s="171">
        <v>0</v>
      </c>
      <c r="AA382" s="172">
        <f t="shared" si="128"/>
        <v>0</v>
      </c>
      <c r="AR382" s="18" t="s">
        <v>218</v>
      </c>
      <c r="AT382" s="18" t="s">
        <v>187</v>
      </c>
      <c r="AU382" s="18" t="s">
        <v>125</v>
      </c>
      <c r="AY382" s="18" t="s">
        <v>186</v>
      </c>
      <c r="BE382" s="109">
        <f t="shared" si="129"/>
        <v>0</v>
      </c>
      <c r="BF382" s="109">
        <f t="shared" si="130"/>
        <v>0</v>
      </c>
      <c r="BG382" s="109">
        <f t="shared" si="131"/>
        <v>0</v>
      </c>
      <c r="BH382" s="109">
        <f t="shared" si="132"/>
        <v>0</v>
      </c>
      <c r="BI382" s="109">
        <f t="shared" si="133"/>
        <v>0</v>
      </c>
      <c r="BJ382" s="18" t="s">
        <v>83</v>
      </c>
      <c r="BK382" s="109">
        <f t="shared" si="134"/>
        <v>0</v>
      </c>
      <c r="BL382" s="18" t="s">
        <v>218</v>
      </c>
      <c r="BM382" s="18" t="s">
        <v>911</v>
      </c>
    </row>
    <row r="383" spans="2:65" s="1" customFormat="1" ht="25.5" customHeight="1">
      <c r="B383" s="34"/>
      <c r="C383" s="166" t="s">
        <v>572</v>
      </c>
      <c r="D383" s="166" t="s">
        <v>187</v>
      </c>
      <c r="E383" s="167" t="s">
        <v>912</v>
      </c>
      <c r="F383" s="244" t="s">
        <v>913</v>
      </c>
      <c r="G383" s="244"/>
      <c r="H383" s="244"/>
      <c r="I383" s="244"/>
      <c r="J383" s="168" t="s">
        <v>355</v>
      </c>
      <c r="K383" s="169">
        <v>1020</v>
      </c>
      <c r="L383" s="245">
        <v>0</v>
      </c>
      <c r="M383" s="246"/>
      <c r="N383" s="247">
        <f t="shared" si="125"/>
        <v>0</v>
      </c>
      <c r="O383" s="247"/>
      <c r="P383" s="247"/>
      <c r="Q383" s="247"/>
      <c r="R383" s="36"/>
      <c r="T383" s="170" t="s">
        <v>22</v>
      </c>
      <c r="U383" s="43" t="s">
        <v>41</v>
      </c>
      <c r="V383" s="35"/>
      <c r="W383" s="171">
        <f t="shared" si="126"/>
        <v>0</v>
      </c>
      <c r="X383" s="171">
        <v>0</v>
      </c>
      <c r="Y383" s="171">
        <f t="shared" si="127"/>
        <v>0</v>
      </c>
      <c r="Z383" s="171">
        <v>0</v>
      </c>
      <c r="AA383" s="172">
        <f t="shared" si="128"/>
        <v>0</v>
      </c>
      <c r="AR383" s="18" t="s">
        <v>218</v>
      </c>
      <c r="AT383" s="18" t="s">
        <v>187</v>
      </c>
      <c r="AU383" s="18" t="s">
        <v>125</v>
      </c>
      <c r="AY383" s="18" t="s">
        <v>186</v>
      </c>
      <c r="BE383" s="109">
        <f t="shared" si="129"/>
        <v>0</v>
      </c>
      <c r="BF383" s="109">
        <f t="shared" si="130"/>
        <v>0</v>
      </c>
      <c r="BG383" s="109">
        <f t="shared" si="131"/>
        <v>0</v>
      </c>
      <c r="BH383" s="109">
        <f t="shared" si="132"/>
        <v>0</v>
      </c>
      <c r="BI383" s="109">
        <f t="shared" si="133"/>
        <v>0</v>
      </c>
      <c r="BJ383" s="18" t="s">
        <v>83</v>
      </c>
      <c r="BK383" s="109">
        <f t="shared" si="134"/>
        <v>0</v>
      </c>
      <c r="BL383" s="18" t="s">
        <v>218</v>
      </c>
      <c r="BM383" s="18" t="s">
        <v>914</v>
      </c>
    </row>
    <row r="384" spans="2:65" s="1" customFormat="1" ht="16.5" customHeight="1">
      <c r="B384" s="34"/>
      <c r="C384" s="173" t="s">
        <v>915</v>
      </c>
      <c r="D384" s="173" t="s">
        <v>199</v>
      </c>
      <c r="E384" s="174" t="s">
        <v>353</v>
      </c>
      <c r="F384" s="248" t="s">
        <v>354</v>
      </c>
      <c r="G384" s="248"/>
      <c r="H384" s="248"/>
      <c r="I384" s="248"/>
      <c r="J384" s="175" t="s">
        <v>355</v>
      </c>
      <c r="K384" s="176">
        <v>1122</v>
      </c>
      <c r="L384" s="249">
        <v>0</v>
      </c>
      <c r="M384" s="250"/>
      <c r="N384" s="251">
        <f t="shared" si="125"/>
        <v>0</v>
      </c>
      <c r="O384" s="247"/>
      <c r="P384" s="247"/>
      <c r="Q384" s="247"/>
      <c r="R384" s="36"/>
      <c r="T384" s="170" t="s">
        <v>22</v>
      </c>
      <c r="U384" s="43" t="s">
        <v>41</v>
      </c>
      <c r="V384" s="35"/>
      <c r="W384" s="171">
        <f t="shared" si="126"/>
        <v>0</v>
      </c>
      <c r="X384" s="171">
        <v>0</v>
      </c>
      <c r="Y384" s="171">
        <f t="shared" si="127"/>
        <v>0</v>
      </c>
      <c r="Z384" s="171">
        <v>0</v>
      </c>
      <c r="AA384" s="172">
        <f t="shared" si="128"/>
        <v>0</v>
      </c>
      <c r="AR384" s="18" t="s">
        <v>246</v>
      </c>
      <c r="AT384" s="18" t="s">
        <v>199</v>
      </c>
      <c r="AU384" s="18" t="s">
        <v>125</v>
      </c>
      <c r="AY384" s="18" t="s">
        <v>186</v>
      </c>
      <c r="BE384" s="109">
        <f t="shared" si="129"/>
        <v>0</v>
      </c>
      <c r="BF384" s="109">
        <f t="shared" si="130"/>
        <v>0</v>
      </c>
      <c r="BG384" s="109">
        <f t="shared" si="131"/>
        <v>0</v>
      </c>
      <c r="BH384" s="109">
        <f t="shared" si="132"/>
        <v>0</v>
      </c>
      <c r="BI384" s="109">
        <f t="shared" si="133"/>
        <v>0</v>
      </c>
      <c r="BJ384" s="18" t="s">
        <v>83</v>
      </c>
      <c r="BK384" s="109">
        <f t="shared" si="134"/>
        <v>0</v>
      </c>
      <c r="BL384" s="18" t="s">
        <v>218</v>
      </c>
      <c r="BM384" s="18" t="s">
        <v>916</v>
      </c>
    </row>
    <row r="385" spans="2:65" s="1" customFormat="1" ht="38.25" customHeight="1">
      <c r="B385" s="34"/>
      <c r="C385" s="166" t="s">
        <v>576</v>
      </c>
      <c r="D385" s="166" t="s">
        <v>187</v>
      </c>
      <c r="E385" s="167" t="s">
        <v>917</v>
      </c>
      <c r="F385" s="244" t="s">
        <v>918</v>
      </c>
      <c r="G385" s="244"/>
      <c r="H385" s="244"/>
      <c r="I385" s="244"/>
      <c r="J385" s="168" t="s">
        <v>217</v>
      </c>
      <c r="K385" s="169">
        <v>2</v>
      </c>
      <c r="L385" s="245">
        <v>0</v>
      </c>
      <c r="M385" s="246"/>
      <c r="N385" s="247">
        <f t="shared" si="125"/>
        <v>0</v>
      </c>
      <c r="O385" s="247"/>
      <c r="P385" s="247"/>
      <c r="Q385" s="247"/>
      <c r="R385" s="36"/>
      <c r="T385" s="170" t="s">
        <v>22</v>
      </c>
      <c r="U385" s="43" t="s">
        <v>41</v>
      </c>
      <c r="V385" s="35"/>
      <c r="W385" s="171">
        <f t="shared" si="126"/>
        <v>0</v>
      </c>
      <c r="X385" s="171">
        <v>0</v>
      </c>
      <c r="Y385" s="171">
        <f t="shared" si="127"/>
        <v>0</v>
      </c>
      <c r="Z385" s="171">
        <v>0</v>
      </c>
      <c r="AA385" s="172">
        <f t="shared" si="128"/>
        <v>0</v>
      </c>
      <c r="AR385" s="18" t="s">
        <v>218</v>
      </c>
      <c r="AT385" s="18" t="s">
        <v>187</v>
      </c>
      <c r="AU385" s="18" t="s">
        <v>125</v>
      </c>
      <c r="AY385" s="18" t="s">
        <v>186</v>
      </c>
      <c r="BE385" s="109">
        <f t="shared" si="129"/>
        <v>0</v>
      </c>
      <c r="BF385" s="109">
        <f t="shared" si="130"/>
        <v>0</v>
      </c>
      <c r="BG385" s="109">
        <f t="shared" si="131"/>
        <v>0</v>
      </c>
      <c r="BH385" s="109">
        <f t="shared" si="132"/>
        <v>0</v>
      </c>
      <c r="BI385" s="109">
        <f t="shared" si="133"/>
        <v>0</v>
      </c>
      <c r="BJ385" s="18" t="s">
        <v>83</v>
      </c>
      <c r="BK385" s="109">
        <f t="shared" si="134"/>
        <v>0</v>
      </c>
      <c r="BL385" s="18" t="s">
        <v>218</v>
      </c>
      <c r="BM385" s="18" t="s">
        <v>919</v>
      </c>
    </row>
    <row r="386" spans="2:65" s="1" customFormat="1" ht="51" customHeight="1">
      <c r="B386" s="34"/>
      <c r="C386" s="173" t="s">
        <v>920</v>
      </c>
      <c r="D386" s="173" t="s">
        <v>199</v>
      </c>
      <c r="E386" s="174" t="s">
        <v>921</v>
      </c>
      <c r="F386" s="248" t="s">
        <v>922</v>
      </c>
      <c r="G386" s="248"/>
      <c r="H386" s="248"/>
      <c r="I386" s="248"/>
      <c r="J386" s="175" t="s">
        <v>217</v>
      </c>
      <c r="K386" s="176">
        <v>1</v>
      </c>
      <c r="L386" s="249">
        <v>0</v>
      </c>
      <c r="M386" s="250"/>
      <c r="N386" s="251">
        <f t="shared" si="125"/>
        <v>0</v>
      </c>
      <c r="O386" s="247"/>
      <c r="P386" s="247"/>
      <c r="Q386" s="247"/>
      <c r="R386" s="36"/>
      <c r="T386" s="170" t="s">
        <v>22</v>
      </c>
      <c r="U386" s="43" t="s">
        <v>41</v>
      </c>
      <c r="V386" s="35"/>
      <c r="W386" s="171">
        <f t="shared" si="126"/>
        <v>0</v>
      </c>
      <c r="X386" s="171">
        <v>0</v>
      </c>
      <c r="Y386" s="171">
        <f t="shared" si="127"/>
        <v>0</v>
      </c>
      <c r="Z386" s="171">
        <v>0</v>
      </c>
      <c r="AA386" s="172">
        <f t="shared" si="128"/>
        <v>0</v>
      </c>
      <c r="AR386" s="18" t="s">
        <v>246</v>
      </c>
      <c r="AT386" s="18" t="s">
        <v>199</v>
      </c>
      <c r="AU386" s="18" t="s">
        <v>125</v>
      </c>
      <c r="AY386" s="18" t="s">
        <v>186</v>
      </c>
      <c r="BE386" s="109">
        <f t="shared" si="129"/>
        <v>0</v>
      </c>
      <c r="BF386" s="109">
        <f t="shared" si="130"/>
        <v>0</v>
      </c>
      <c r="BG386" s="109">
        <f t="shared" si="131"/>
        <v>0</v>
      </c>
      <c r="BH386" s="109">
        <f t="shared" si="132"/>
        <v>0</v>
      </c>
      <c r="BI386" s="109">
        <f t="shared" si="133"/>
        <v>0</v>
      </c>
      <c r="BJ386" s="18" t="s">
        <v>83</v>
      </c>
      <c r="BK386" s="109">
        <f t="shared" si="134"/>
        <v>0</v>
      </c>
      <c r="BL386" s="18" t="s">
        <v>218</v>
      </c>
      <c r="BM386" s="18" t="s">
        <v>923</v>
      </c>
    </row>
    <row r="387" spans="2:65" s="1" customFormat="1" ht="51" customHeight="1">
      <c r="B387" s="34"/>
      <c r="C387" s="173" t="s">
        <v>579</v>
      </c>
      <c r="D387" s="173" t="s">
        <v>199</v>
      </c>
      <c r="E387" s="174" t="s">
        <v>924</v>
      </c>
      <c r="F387" s="248" t="s">
        <v>925</v>
      </c>
      <c r="G387" s="248"/>
      <c r="H387" s="248"/>
      <c r="I387" s="248"/>
      <c r="J387" s="175" t="s">
        <v>217</v>
      </c>
      <c r="K387" s="176">
        <v>1</v>
      </c>
      <c r="L387" s="249">
        <v>0</v>
      </c>
      <c r="M387" s="250"/>
      <c r="N387" s="251">
        <f t="shared" si="125"/>
        <v>0</v>
      </c>
      <c r="O387" s="247"/>
      <c r="P387" s="247"/>
      <c r="Q387" s="247"/>
      <c r="R387" s="36"/>
      <c r="T387" s="170" t="s">
        <v>22</v>
      </c>
      <c r="U387" s="43" t="s">
        <v>41</v>
      </c>
      <c r="V387" s="35"/>
      <c r="W387" s="171">
        <f t="shared" si="126"/>
        <v>0</v>
      </c>
      <c r="X387" s="171">
        <v>0</v>
      </c>
      <c r="Y387" s="171">
        <f t="shared" si="127"/>
        <v>0</v>
      </c>
      <c r="Z387" s="171">
        <v>0</v>
      </c>
      <c r="AA387" s="172">
        <f t="shared" si="128"/>
        <v>0</v>
      </c>
      <c r="AR387" s="18" t="s">
        <v>246</v>
      </c>
      <c r="AT387" s="18" t="s">
        <v>199</v>
      </c>
      <c r="AU387" s="18" t="s">
        <v>125</v>
      </c>
      <c r="AY387" s="18" t="s">
        <v>186</v>
      </c>
      <c r="BE387" s="109">
        <f t="shared" si="129"/>
        <v>0</v>
      </c>
      <c r="BF387" s="109">
        <f t="shared" si="130"/>
        <v>0</v>
      </c>
      <c r="BG387" s="109">
        <f t="shared" si="131"/>
        <v>0</v>
      </c>
      <c r="BH387" s="109">
        <f t="shared" si="132"/>
        <v>0</v>
      </c>
      <c r="BI387" s="109">
        <f t="shared" si="133"/>
        <v>0</v>
      </c>
      <c r="BJ387" s="18" t="s">
        <v>83</v>
      </c>
      <c r="BK387" s="109">
        <f t="shared" si="134"/>
        <v>0</v>
      </c>
      <c r="BL387" s="18" t="s">
        <v>218</v>
      </c>
      <c r="BM387" s="18" t="s">
        <v>926</v>
      </c>
    </row>
    <row r="388" spans="2:65" s="1" customFormat="1" ht="25.5" customHeight="1">
      <c r="B388" s="34"/>
      <c r="C388" s="166" t="s">
        <v>927</v>
      </c>
      <c r="D388" s="166" t="s">
        <v>187</v>
      </c>
      <c r="E388" s="167" t="s">
        <v>928</v>
      </c>
      <c r="F388" s="244" t="s">
        <v>929</v>
      </c>
      <c r="G388" s="244"/>
      <c r="H388" s="244"/>
      <c r="I388" s="244"/>
      <c r="J388" s="168" t="s">
        <v>217</v>
      </c>
      <c r="K388" s="169">
        <v>6</v>
      </c>
      <c r="L388" s="245">
        <v>0</v>
      </c>
      <c r="M388" s="246"/>
      <c r="N388" s="247">
        <f t="shared" si="125"/>
        <v>0</v>
      </c>
      <c r="O388" s="247"/>
      <c r="P388" s="247"/>
      <c r="Q388" s="247"/>
      <c r="R388" s="36"/>
      <c r="T388" s="170" t="s">
        <v>22</v>
      </c>
      <c r="U388" s="43" t="s">
        <v>41</v>
      </c>
      <c r="V388" s="35"/>
      <c r="W388" s="171">
        <f t="shared" si="126"/>
        <v>0</v>
      </c>
      <c r="X388" s="171">
        <v>0</v>
      </c>
      <c r="Y388" s="171">
        <f t="shared" si="127"/>
        <v>0</v>
      </c>
      <c r="Z388" s="171">
        <v>0</v>
      </c>
      <c r="AA388" s="172">
        <f t="shared" si="128"/>
        <v>0</v>
      </c>
      <c r="AR388" s="18" t="s">
        <v>218</v>
      </c>
      <c r="AT388" s="18" t="s">
        <v>187</v>
      </c>
      <c r="AU388" s="18" t="s">
        <v>125</v>
      </c>
      <c r="AY388" s="18" t="s">
        <v>186</v>
      </c>
      <c r="BE388" s="109">
        <f t="shared" si="129"/>
        <v>0</v>
      </c>
      <c r="BF388" s="109">
        <f t="shared" si="130"/>
        <v>0</v>
      </c>
      <c r="BG388" s="109">
        <f t="shared" si="131"/>
        <v>0</v>
      </c>
      <c r="BH388" s="109">
        <f t="shared" si="132"/>
        <v>0</v>
      </c>
      <c r="BI388" s="109">
        <f t="shared" si="133"/>
        <v>0</v>
      </c>
      <c r="BJ388" s="18" t="s">
        <v>83</v>
      </c>
      <c r="BK388" s="109">
        <f t="shared" si="134"/>
        <v>0</v>
      </c>
      <c r="BL388" s="18" t="s">
        <v>218</v>
      </c>
      <c r="BM388" s="18" t="s">
        <v>930</v>
      </c>
    </row>
    <row r="389" spans="2:65" s="1" customFormat="1" ht="51" customHeight="1">
      <c r="B389" s="34"/>
      <c r="C389" s="173" t="s">
        <v>583</v>
      </c>
      <c r="D389" s="173" t="s">
        <v>199</v>
      </c>
      <c r="E389" s="174" t="s">
        <v>931</v>
      </c>
      <c r="F389" s="248" t="s">
        <v>932</v>
      </c>
      <c r="G389" s="248"/>
      <c r="H389" s="248"/>
      <c r="I389" s="248"/>
      <c r="J389" s="175" t="s">
        <v>217</v>
      </c>
      <c r="K389" s="176">
        <v>6</v>
      </c>
      <c r="L389" s="249">
        <v>0</v>
      </c>
      <c r="M389" s="250"/>
      <c r="N389" s="251">
        <f t="shared" si="125"/>
        <v>0</v>
      </c>
      <c r="O389" s="247"/>
      <c r="P389" s="247"/>
      <c r="Q389" s="247"/>
      <c r="R389" s="36"/>
      <c r="T389" s="170" t="s">
        <v>22</v>
      </c>
      <c r="U389" s="43" t="s">
        <v>41</v>
      </c>
      <c r="V389" s="35"/>
      <c r="W389" s="171">
        <f t="shared" si="126"/>
        <v>0</v>
      </c>
      <c r="X389" s="171">
        <v>0</v>
      </c>
      <c r="Y389" s="171">
        <f t="shared" si="127"/>
        <v>0</v>
      </c>
      <c r="Z389" s="171">
        <v>0</v>
      </c>
      <c r="AA389" s="172">
        <f t="shared" si="128"/>
        <v>0</v>
      </c>
      <c r="AR389" s="18" t="s">
        <v>246</v>
      </c>
      <c r="AT389" s="18" t="s">
        <v>199</v>
      </c>
      <c r="AU389" s="18" t="s">
        <v>125</v>
      </c>
      <c r="AY389" s="18" t="s">
        <v>186</v>
      </c>
      <c r="BE389" s="109">
        <f t="shared" si="129"/>
        <v>0</v>
      </c>
      <c r="BF389" s="109">
        <f t="shared" si="130"/>
        <v>0</v>
      </c>
      <c r="BG389" s="109">
        <f t="shared" si="131"/>
        <v>0</v>
      </c>
      <c r="BH389" s="109">
        <f t="shared" si="132"/>
        <v>0</v>
      </c>
      <c r="BI389" s="109">
        <f t="shared" si="133"/>
        <v>0</v>
      </c>
      <c r="BJ389" s="18" t="s">
        <v>83</v>
      </c>
      <c r="BK389" s="109">
        <f t="shared" si="134"/>
        <v>0</v>
      </c>
      <c r="BL389" s="18" t="s">
        <v>218</v>
      </c>
      <c r="BM389" s="18" t="s">
        <v>933</v>
      </c>
    </row>
    <row r="390" spans="2:65" s="1" customFormat="1" ht="25.5" customHeight="1">
      <c r="B390" s="34"/>
      <c r="C390" s="166" t="s">
        <v>934</v>
      </c>
      <c r="D390" s="166" t="s">
        <v>187</v>
      </c>
      <c r="E390" s="167" t="s">
        <v>935</v>
      </c>
      <c r="F390" s="244" t="s">
        <v>936</v>
      </c>
      <c r="G390" s="244"/>
      <c r="H390" s="244"/>
      <c r="I390" s="244"/>
      <c r="J390" s="168" t="s">
        <v>217</v>
      </c>
      <c r="K390" s="169">
        <v>2</v>
      </c>
      <c r="L390" s="245">
        <v>0</v>
      </c>
      <c r="M390" s="246"/>
      <c r="N390" s="247">
        <f t="shared" si="125"/>
        <v>0</v>
      </c>
      <c r="O390" s="247"/>
      <c r="P390" s="247"/>
      <c r="Q390" s="247"/>
      <c r="R390" s="36"/>
      <c r="T390" s="170" t="s">
        <v>22</v>
      </c>
      <c r="U390" s="43" t="s">
        <v>41</v>
      </c>
      <c r="V390" s="35"/>
      <c r="W390" s="171">
        <f t="shared" si="126"/>
        <v>0</v>
      </c>
      <c r="X390" s="171">
        <v>0</v>
      </c>
      <c r="Y390" s="171">
        <f t="shared" si="127"/>
        <v>0</v>
      </c>
      <c r="Z390" s="171">
        <v>0</v>
      </c>
      <c r="AA390" s="172">
        <f t="shared" si="128"/>
        <v>0</v>
      </c>
      <c r="AR390" s="18" t="s">
        <v>218</v>
      </c>
      <c r="AT390" s="18" t="s">
        <v>187</v>
      </c>
      <c r="AU390" s="18" t="s">
        <v>125</v>
      </c>
      <c r="AY390" s="18" t="s">
        <v>186</v>
      </c>
      <c r="BE390" s="109">
        <f t="shared" si="129"/>
        <v>0</v>
      </c>
      <c r="BF390" s="109">
        <f t="shared" si="130"/>
        <v>0</v>
      </c>
      <c r="BG390" s="109">
        <f t="shared" si="131"/>
        <v>0</v>
      </c>
      <c r="BH390" s="109">
        <f t="shared" si="132"/>
        <v>0</v>
      </c>
      <c r="BI390" s="109">
        <f t="shared" si="133"/>
        <v>0</v>
      </c>
      <c r="BJ390" s="18" t="s">
        <v>83</v>
      </c>
      <c r="BK390" s="109">
        <f t="shared" si="134"/>
        <v>0</v>
      </c>
      <c r="BL390" s="18" t="s">
        <v>218</v>
      </c>
      <c r="BM390" s="18" t="s">
        <v>937</v>
      </c>
    </row>
    <row r="391" spans="2:65" s="1" customFormat="1" ht="38.25" customHeight="1">
      <c r="B391" s="34"/>
      <c r="C391" s="173" t="s">
        <v>586</v>
      </c>
      <c r="D391" s="173" t="s">
        <v>199</v>
      </c>
      <c r="E391" s="174" t="s">
        <v>938</v>
      </c>
      <c r="F391" s="248" t="s">
        <v>939</v>
      </c>
      <c r="G391" s="248"/>
      <c r="H391" s="248"/>
      <c r="I391" s="248"/>
      <c r="J391" s="175" t="s">
        <v>217</v>
      </c>
      <c r="K391" s="176">
        <v>2</v>
      </c>
      <c r="L391" s="249">
        <v>0</v>
      </c>
      <c r="M391" s="250"/>
      <c r="N391" s="251">
        <f t="shared" si="125"/>
        <v>0</v>
      </c>
      <c r="O391" s="247"/>
      <c r="P391" s="247"/>
      <c r="Q391" s="247"/>
      <c r="R391" s="36"/>
      <c r="T391" s="170" t="s">
        <v>22</v>
      </c>
      <c r="U391" s="43" t="s">
        <v>41</v>
      </c>
      <c r="V391" s="35"/>
      <c r="W391" s="171">
        <f t="shared" si="126"/>
        <v>0</v>
      </c>
      <c r="X391" s="171">
        <v>0</v>
      </c>
      <c r="Y391" s="171">
        <f t="shared" si="127"/>
        <v>0</v>
      </c>
      <c r="Z391" s="171">
        <v>0</v>
      </c>
      <c r="AA391" s="172">
        <f t="shared" si="128"/>
        <v>0</v>
      </c>
      <c r="AR391" s="18" t="s">
        <v>246</v>
      </c>
      <c r="AT391" s="18" t="s">
        <v>199</v>
      </c>
      <c r="AU391" s="18" t="s">
        <v>125</v>
      </c>
      <c r="AY391" s="18" t="s">
        <v>186</v>
      </c>
      <c r="BE391" s="109">
        <f t="shared" si="129"/>
        <v>0</v>
      </c>
      <c r="BF391" s="109">
        <f t="shared" si="130"/>
        <v>0</v>
      </c>
      <c r="BG391" s="109">
        <f t="shared" si="131"/>
        <v>0</v>
      </c>
      <c r="BH391" s="109">
        <f t="shared" si="132"/>
        <v>0</v>
      </c>
      <c r="BI391" s="109">
        <f t="shared" si="133"/>
        <v>0</v>
      </c>
      <c r="BJ391" s="18" t="s">
        <v>83</v>
      </c>
      <c r="BK391" s="109">
        <f t="shared" si="134"/>
        <v>0</v>
      </c>
      <c r="BL391" s="18" t="s">
        <v>218</v>
      </c>
      <c r="BM391" s="18" t="s">
        <v>940</v>
      </c>
    </row>
    <row r="392" spans="2:65" s="1" customFormat="1" ht="25.5" customHeight="1">
      <c r="B392" s="34"/>
      <c r="C392" s="166" t="s">
        <v>941</v>
      </c>
      <c r="D392" s="166" t="s">
        <v>187</v>
      </c>
      <c r="E392" s="167" t="s">
        <v>942</v>
      </c>
      <c r="F392" s="244" t="s">
        <v>943</v>
      </c>
      <c r="G392" s="244"/>
      <c r="H392" s="244"/>
      <c r="I392" s="244"/>
      <c r="J392" s="168" t="s">
        <v>217</v>
      </c>
      <c r="K392" s="169">
        <v>2</v>
      </c>
      <c r="L392" s="245">
        <v>0</v>
      </c>
      <c r="M392" s="246"/>
      <c r="N392" s="247">
        <f t="shared" si="125"/>
        <v>0</v>
      </c>
      <c r="O392" s="247"/>
      <c r="P392" s="247"/>
      <c r="Q392" s="247"/>
      <c r="R392" s="36"/>
      <c r="T392" s="170" t="s">
        <v>22</v>
      </c>
      <c r="U392" s="43" t="s">
        <v>41</v>
      </c>
      <c r="V392" s="35"/>
      <c r="W392" s="171">
        <f t="shared" si="126"/>
        <v>0</v>
      </c>
      <c r="X392" s="171">
        <v>0</v>
      </c>
      <c r="Y392" s="171">
        <f t="shared" si="127"/>
        <v>0</v>
      </c>
      <c r="Z392" s="171">
        <v>0</v>
      </c>
      <c r="AA392" s="172">
        <f t="shared" si="128"/>
        <v>0</v>
      </c>
      <c r="AR392" s="18" t="s">
        <v>218</v>
      </c>
      <c r="AT392" s="18" t="s">
        <v>187</v>
      </c>
      <c r="AU392" s="18" t="s">
        <v>125</v>
      </c>
      <c r="AY392" s="18" t="s">
        <v>186</v>
      </c>
      <c r="BE392" s="109">
        <f t="shared" si="129"/>
        <v>0</v>
      </c>
      <c r="BF392" s="109">
        <f t="shared" si="130"/>
        <v>0</v>
      </c>
      <c r="BG392" s="109">
        <f t="shared" si="131"/>
        <v>0</v>
      </c>
      <c r="BH392" s="109">
        <f t="shared" si="132"/>
        <v>0</v>
      </c>
      <c r="BI392" s="109">
        <f t="shared" si="133"/>
        <v>0</v>
      </c>
      <c r="BJ392" s="18" t="s">
        <v>83</v>
      </c>
      <c r="BK392" s="109">
        <f t="shared" si="134"/>
        <v>0</v>
      </c>
      <c r="BL392" s="18" t="s">
        <v>218</v>
      </c>
      <c r="BM392" s="18" t="s">
        <v>944</v>
      </c>
    </row>
    <row r="393" spans="2:65" s="1" customFormat="1" ht="38.25" customHeight="1">
      <c r="B393" s="34"/>
      <c r="C393" s="173" t="s">
        <v>588</v>
      </c>
      <c r="D393" s="173" t="s">
        <v>199</v>
      </c>
      <c r="E393" s="174" t="s">
        <v>945</v>
      </c>
      <c r="F393" s="248" t="s">
        <v>946</v>
      </c>
      <c r="G393" s="248"/>
      <c r="H393" s="248"/>
      <c r="I393" s="248"/>
      <c r="J393" s="175" t="s">
        <v>217</v>
      </c>
      <c r="K393" s="176">
        <v>2</v>
      </c>
      <c r="L393" s="249">
        <v>0</v>
      </c>
      <c r="M393" s="250"/>
      <c r="N393" s="251">
        <f t="shared" si="125"/>
        <v>0</v>
      </c>
      <c r="O393" s="247"/>
      <c r="P393" s="247"/>
      <c r="Q393" s="247"/>
      <c r="R393" s="36"/>
      <c r="T393" s="170" t="s">
        <v>22</v>
      </c>
      <c r="U393" s="43" t="s">
        <v>41</v>
      </c>
      <c r="V393" s="35"/>
      <c r="W393" s="171">
        <f t="shared" si="126"/>
        <v>0</v>
      </c>
      <c r="X393" s="171">
        <v>0</v>
      </c>
      <c r="Y393" s="171">
        <f t="shared" si="127"/>
        <v>0</v>
      </c>
      <c r="Z393" s="171">
        <v>0</v>
      </c>
      <c r="AA393" s="172">
        <f t="shared" si="128"/>
        <v>0</v>
      </c>
      <c r="AR393" s="18" t="s">
        <v>246</v>
      </c>
      <c r="AT393" s="18" t="s">
        <v>199</v>
      </c>
      <c r="AU393" s="18" t="s">
        <v>125</v>
      </c>
      <c r="AY393" s="18" t="s">
        <v>186</v>
      </c>
      <c r="BE393" s="109">
        <f t="shared" si="129"/>
        <v>0</v>
      </c>
      <c r="BF393" s="109">
        <f t="shared" si="130"/>
        <v>0</v>
      </c>
      <c r="BG393" s="109">
        <f t="shared" si="131"/>
        <v>0</v>
      </c>
      <c r="BH393" s="109">
        <f t="shared" si="132"/>
        <v>0</v>
      </c>
      <c r="BI393" s="109">
        <f t="shared" si="133"/>
        <v>0</v>
      </c>
      <c r="BJ393" s="18" t="s">
        <v>83</v>
      </c>
      <c r="BK393" s="109">
        <f t="shared" si="134"/>
        <v>0</v>
      </c>
      <c r="BL393" s="18" t="s">
        <v>218</v>
      </c>
      <c r="BM393" s="18" t="s">
        <v>947</v>
      </c>
    </row>
    <row r="394" spans="2:65" s="1" customFormat="1" ht="25.5" customHeight="1">
      <c r="B394" s="34"/>
      <c r="C394" s="166" t="s">
        <v>948</v>
      </c>
      <c r="D394" s="166" t="s">
        <v>187</v>
      </c>
      <c r="E394" s="167" t="s">
        <v>949</v>
      </c>
      <c r="F394" s="244" t="s">
        <v>950</v>
      </c>
      <c r="G394" s="244"/>
      <c r="H394" s="244"/>
      <c r="I394" s="244"/>
      <c r="J394" s="168" t="s">
        <v>190</v>
      </c>
      <c r="K394" s="169">
        <v>4.8</v>
      </c>
      <c r="L394" s="245">
        <v>0</v>
      </c>
      <c r="M394" s="246"/>
      <c r="N394" s="247">
        <f t="shared" si="125"/>
        <v>0</v>
      </c>
      <c r="O394" s="247"/>
      <c r="P394" s="247"/>
      <c r="Q394" s="247"/>
      <c r="R394" s="36"/>
      <c r="T394" s="170" t="s">
        <v>22</v>
      </c>
      <c r="U394" s="43" t="s">
        <v>41</v>
      </c>
      <c r="V394" s="35"/>
      <c r="W394" s="171">
        <f t="shared" si="126"/>
        <v>0</v>
      </c>
      <c r="X394" s="171">
        <v>0</v>
      </c>
      <c r="Y394" s="171">
        <f t="shared" si="127"/>
        <v>0</v>
      </c>
      <c r="Z394" s="171">
        <v>0</v>
      </c>
      <c r="AA394" s="172">
        <f t="shared" si="128"/>
        <v>0</v>
      </c>
      <c r="AR394" s="18" t="s">
        <v>218</v>
      </c>
      <c r="AT394" s="18" t="s">
        <v>187</v>
      </c>
      <c r="AU394" s="18" t="s">
        <v>125</v>
      </c>
      <c r="AY394" s="18" t="s">
        <v>186</v>
      </c>
      <c r="BE394" s="109">
        <f t="shared" si="129"/>
        <v>0</v>
      </c>
      <c r="BF394" s="109">
        <f t="shared" si="130"/>
        <v>0</v>
      </c>
      <c r="BG394" s="109">
        <f t="shared" si="131"/>
        <v>0</v>
      </c>
      <c r="BH394" s="109">
        <f t="shared" si="132"/>
        <v>0</v>
      </c>
      <c r="BI394" s="109">
        <f t="shared" si="133"/>
        <v>0</v>
      </c>
      <c r="BJ394" s="18" t="s">
        <v>83</v>
      </c>
      <c r="BK394" s="109">
        <f t="shared" si="134"/>
        <v>0</v>
      </c>
      <c r="BL394" s="18" t="s">
        <v>218</v>
      </c>
      <c r="BM394" s="18" t="s">
        <v>951</v>
      </c>
    </row>
    <row r="395" spans="2:65" s="1" customFormat="1" ht="25.5" customHeight="1">
      <c r="B395" s="34"/>
      <c r="C395" s="173" t="s">
        <v>589</v>
      </c>
      <c r="D395" s="173" t="s">
        <v>199</v>
      </c>
      <c r="E395" s="174" t="s">
        <v>952</v>
      </c>
      <c r="F395" s="248" t="s">
        <v>953</v>
      </c>
      <c r="G395" s="248"/>
      <c r="H395" s="248"/>
      <c r="I395" s="248"/>
      <c r="J395" s="175" t="s">
        <v>190</v>
      </c>
      <c r="K395" s="176">
        <v>4.8</v>
      </c>
      <c r="L395" s="249">
        <v>0</v>
      </c>
      <c r="M395" s="250"/>
      <c r="N395" s="251">
        <f t="shared" si="125"/>
        <v>0</v>
      </c>
      <c r="O395" s="247"/>
      <c r="P395" s="247"/>
      <c r="Q395" s="247"/>
      <c r="R395" s="36"/>
      <c r="T395" s="170" t="s">
        <v>22</v>
      </c>
      <c r="U395" s="43" t="s">
        <v>41</v>
      </c>
      <c r="V395" s="35"/>
      <c r="W395" s="171">
        <f t="shared" si="126"/>
        <v>0</v>
      </c>
      <c r="X395" s="171">
        <v>0</v>
      </c>
      <c r="Y395" s="171">
        <f t="shared" si="127"/>
        <v>0</v>
      </c>
      <c r="Z395" s="171">
        <v>0</v>
      </c>
      <c r="AA395" s="172">
        <f t="shared" si="128"/>
        <v>0</v>
      </c>
      <c r="AR395" s="18" t="s">
        <v>246</v>
      </c>
      <c r="AT395" s="18" t="s">
        <v>199</v>
      </c>
      <c r="AU395" s="18" t="s">
        <v>125</v>
      </c>
      <c r="AY395" s="18" t="s">
        <v>186</v>
      </c>
      <c r="BE395" s="109">
        <f t="shared" si="129"/>
        <v>0</v>
      </c>
      <c r="BF395" s="109">
        <f t="shared" si="130"/>
        <v>0</v>
      </c>
      <c r="BG395" s="109">
        <f t="shared" si="131"/>
        <v>0</v>
      </c>
      <c r="BH395" s="109">
        <f t="shared" si="132"/>
        <v>0</v>
      </c>
      <c r="BI395" s="109">
        <f t="shared" si="133"/>
        <v>0</v>
      </c>
      <c r="BJ395" s="18" t="s">
        <v>83</v>
      </c>
      <c r="BK395" s="109">
        <f t="shared" si="134"/>
        <v>0</v>
      </c>
      <c r="BL395" s="18" t="s">
        <v>218</v>
      </c>
      <c r="BM395" s="18" t="s">
        <v>954</v>
      </c>
    </row>
    <row r="396" spans="2:65" s="1" customFormat="1" ht="38.25" customHeight="1">
      <c r="B396" s="34"/>
      <c r="C396" s="166" t="s">
        <v>955</v>
      </c>
      <c r="D396" s="166" t="s">
        <v>187</v>
      </c>
      <c r="E396" s="167" t="s">
        <v>956</v>
      </c>
      <c r="F396" s="244" t="s">
        <v>957</v>
      </c>
      <c r="G396" s="244"/>
      <c r="H396" s="244"/>
      <c r="I396" s="244"/>
      <c r="J396" s="168" t="s">
        <v>257</v>
      </c>
      <c r="K396" s="169">
        <v>9.4</v>
      </c>
      <c r="L396" s="245">
        <v>0</v>
      </c>
      <c r="M396" s="246"/>
      <c r="N396" s="247">
        <f t="shared" si="125"/>
        <v>0</v>
      </c>
      <c r="O396" s="247"/>
      <c r="P396" s="247"/>
      <c r="Q396" s="247"/>
      <c r="R396" s="36"/>
      <c r="T396" s="170" t="s">
        <v>22</v>
      </c>
      <c r="U396" s="43" t="s">
        <v>41</v>
      </c>
      <c r="V396" s="35"/>
      <c r="W396" s="171">
        <f t="shared" si="126"/>
        <v>0</v>
      </c>
      <c r="X396" s="171">
        <v>0</v>
      </c>
      <c r="Y396" s="171">
        <f t="shared" si="127"/>
        <v>0</v>
      </c>
      <c r="Z396" s="171">
        <v>0</v>
      </c>
      <c r="AA396" s="172">
        <f t="shared" si="128"/>
        <v>0</v>
      </c>
      <c r="AR396" s="18" t="s">
        <v>218</v>
      </c>
      <c r="AT396" s="18" t="s">
        <v>187</v>
      </c>
      <c r="AU396" s="18" t="s">
        <v>125</v>
      </c>
      <c r="AY396" s="18" t="s">
        <v>186</v>
      </c>
      <c r="BE396" s="109">
        <f t="shared" si="129"/>
        <v>0</v>
      </c>
      <c r="BF396" s="109">
        <f t="shared" si="130"/>
        <v>0</v>
      </c>
      <c r="BG396" s="109">
        <f t="shared" si="131"/>
        <v>0</v>
      </c>
      <c r="BH396" s="109">
        <f t="shared" si="132"/>
        <v>0</v>
      </c>
      <c r="BI396" s="109">
        <f t="shared" si="133"/>
        <v>0</v>
      </c>
      <c r="BJ396" s="18" t="s">
        <v>83</v>
      </c>
      <c r="BK396" s="109">
        <f t="shared" si="134"/>
        <v>0</v>
      </c>
      <c r="BL396" s="18" t="s">
        <v>218</v>
      </c>
      <c r="BM396" s="18" t="s">
        <v>958</v>
      </c>
    </row>
    <row r="397" spans="2:65" s="1" customFormat="1" ht="16.5" customHeight="1">
      <c r="B397" s="34"/>
      <c r="C397" s="173" t="s">
        <v>591</v>
      </c>
      <c r="D397" s="173" t="s">
        <v>199</v>
      </c>
      <c r="E397" s="174" t="s">
        <v>959</v>
      </c>
      <c r="F397" s="248" t="s">
        <v>960</v>
      </c>
      <c r="G397" s="248"/>
      <c r="H397" s="248"/>
      <c r="I397" s="248"/>
      <c r="J397" s="175" t="s">
        <v>257</v>
      </c>
      <c r="K397" s="176">
        <v>9.4</v>
      </c>
      <c r="L397" s="249">
        <v>0</v>
      </c>
      <c r="M397" s="250"/>
      <c r="N397" s="251">
        <f t="shared" si="125"/>
        <v>0</v>
      </c>
      <c r="O397" s="247"/>
      <c r="P397" s="247"/>
      <c r="Q397" s="247"/>
      <c r="R397" s="36"/>
      <c r="T397" s="170" t="s">
        <v>22</v>
      </c>
      <c r="U397" s="43" t="s">
        <v>41</v>
      </c>
      <c r="V397" s="35"/>
      <c r="W397" s="171">
        <f t="shared" si="126"/>
        <v>0</v>
      </c>
      <c r="X397" s="171">
        <v>0</v>
      </c>
      <c r="Y397" s="171">
        <f t="shared" si="127"/>
        <v>0</v>
      </c>
      <c r="Z397" s="171">
        <v>0</v>
      </c>
      <c r="AA397" s="172">
        <f t="shared" si="128"/>
        <v>0</v>
      </c>
      <c r="AR397" s="18" t="s">
        <v>246</v>
      </c>
      <c r="AT397" s="18" t="s">
        <v>199</v>
      </c>
      <c r="AU397" s="18" t="s">
        <v>125</v>
      </c>
      <c r="AY397" s="18" t="s">
        <v>186</v>
      </c>
      <c r="BE397" s="109">
        <f t="shared" si="129"/>
        <v>0</v>
      </c>
      <c r="BF397" s="109">
        <f t="shared" si="130"/>
        <v>0</v>
      </c>
      <c r="BG397" s="109">
        <f t="shared" si="131"/>
        <v>0</v>
      </c>
      <c r="BH397" s="109">
        <f t="shared" si="132"/>
        <v>0</v>
      </c>
      <c r="BI397" s="109">
        <f t="shared" si="133"/>
        <v>0</v>
      </c>
      <c r="BJ397" s="18" t="s">
        <v>83</v>
      </c>
      <c r="BK397" s="109">
        <f t="shared" si="134"/>
        <v>0</v>
      </c>
      <c r="BL397" s="18" t="s">
        <v>218</v>
      </c>
      <c r="BM397" s="18" t="s">
        <v>961</v>
      </c>
    </row>
    <row r="398" spans="2:65" s="1" customFormat="1" ht="51" customHeight="1">
      <c r="B398" s="34"/>
      <c r="C398" s="166" t="s">
        <v>962</v>
      </c>
      <c r="D398" s="166" t="s">
        <v>187</v>
      </c>
      <c r="E398" s="167" t="s">
        <v>963</v>
      </c>
      <c r="F398" s="244" t="s">
        <v>964</v>
      </c>
      <c r="G398" s="244"/>
      <c r="H398" s="244"/>
      <c r="I398" s="244"/>
      <c r="J398" s="168" t="s">
        <v>197</v>
      </c>
      <c r="K398" s="169">
        <v>2.255</v>
      </c>
      <c r="L398" s="245">
        <v>0</v>
      </c>
      <c r="M398" s="246"/>
      <c r="N398" s="247">
        <f t="shared" si="125"/>
        <v>0</v>
      </c>
      <c r="O398" s="247"/>
      <c r="P398" s="247"/>
      <c r="Q398" s="247"/>
      <c r="R398" s="36"/>
      <c r="T398" s="170" t="s">
        <v>22</v>
      </c>
      <c r="U398" s="43" t="s">
        <v>41</v>
      </c>
      <c r="V398" s="35"/>
      <c r="W398" s="171">
        <f t="shared" si="126"/>
        <v>0</v>
      </c>
      <c r="X398" s="171">
        <v>0</v>
      </c>
      <c r="Y398" s="171">
        <f t="shared" si="127"/>
        <v>0</v>
      </c>
      <c r="Z398" s="171">
        <v>0</v>
      </c>
      <c r="AA398" s="172">
        <f t="shared" si="128"/>
        <v>0</v>
      </c>
      <c r="AR398" s="18" t="s">
        <v>218</v>
      </c>
      <c r="AT398" s="18" t="s">
        <v>187</v>
      </c>
      <c r="AU398" s="18" t="s">
        <v>125</v>
      </c>
      <c r="AY398" s="18" t="s">
        <v>186</v>
      </c>
      <c r="BE398" s="109">
        <f t="shared" si="129"/>
        <v>0</v>
      </c>
      <c r="BF398" s="109">
        <f t="shared" si="130"/>
        <v>0</v>
      </c>
      <c r="BG398" s="109">
        <f t="shared" si="131"/>
        <v>0</v>
      </c>
      <c r="BH398" s="109">
        <f t="shared" si="132"/>
        <v>0</v>
      </c>
      <c r="BI398" s="109">
        <f t="shared" si="133"/>
        <v>0</v>
      </c>
      <c r="BJ398" s="18" t="s">
        <v>83</v>
      </c>
      <c r="BK398" s="109">
        <f t="shared" si="134"/>
        <v>0</v>
      </c>
      <c r="BL398" s="18" t="s">
        <v>218</v>
      </c>
      <c r="BM398" s="18" t="s">
        <v>965</v>
      </c>
    </row>
    <row r="399" spans="2:65" s="1" customFormat="1" ht="63.75" customHeight="1">
      <c r="B399" s="34"/>
      <c r="C399" s="166" t="s">
        <v>592</v>
      </c>
      <c r="D399" s="166" t="s">
        <v>187</v>
      </c>
      <c r="E399" s="167" t="s">
        <v>966</v>
      </c>
      <c r="F399" s="244" t="s">
        <v>967</v>
      </c>
      <c r="G399" s="244"/>
      <c r="H399" s="244"/>
      <c r="I399" s="244"/>
      <c r="J399" s="168" t="s">
        <v>197</v>
      </c>
      <c r="K399" s="169">
        <v>2.255</v>
      </c>
      <c r="L399" s="245">
        <v>0</v>
      </c>
      <c r="M399" s="246"/>
      <c r="N399" s="247">
        <f t="shared" si="125"/>
        <v>0</v>
      </c>
      <c r="O399" s="247"/>
      <c r="P399" s="247"/>
      <c r="Q399" s="247"/>
      <c r="R399" s="36"/>
      <c r="T399" s="170" t="s">
        <v>22</v>
      </c>
      <c r="U399" s="43" t="s">
        <v>41</v>
      </c>
      <c r="V399" s="35"/>
      <c r="W399" s="171">
        <f t="shared" si="126"/>
        <v>0</v>
      </c>
      <c r="X399" s="171">
        <v>0</v>
      </c>
      <c r="Y399" s="171">
        <f t="shared" si="127"/>
        <v>0</v>
      </c>
      <c r="Z399" s="171">
        <v>0</v>
      </c>
      <c r="AA399" s="172">
        <f t="shared" si="128"/>
        <v>0</v>
      </c>
      <c r="AR399" s="18" t="s">
        <v>218</v>
      </c>
      <c r="AT399" s="18" t="s">
        <v>187</v>
      </c>
      <c r="AU399" s="18" t="s">
        <v>125</v>
      </c>
      <c r="AY399" s="18" t="s">
        <v>186</v>
      </c>
      <c r="BE399" s="109">
        <f t="shared" si="129"/>
        <v>0</v>
      </c>
      <c r="BF399" s="109">
        <f t="shared" si="130"/>
        <v>0</v>
      </c>
      <c r="BG399" s="109">
        <f t="shared" si="131"/>
        <v>0</v>
      </c>
      <c r="BH399" s="109">
        <f t="shared" si="132"/>
        <v>0</v>
      </c>
      <c r="BI399" s="109">
        <f t="shared" si="133"/>
        <v>0</v>
      </c>
      <c r="BJ399" s="18" t="s">
        <v>83</v>
      </c>
      <c r="BK399" s="109">
        <f t="shared" si="134"/>
        <v>0</v>
      </c>
      <c r="BL399" s="18" t="s">
        <v>218</v>
      </c>
      <c r="BM399" s="18" t="s">
        <v>968</v>
      </c>
    </row>
    <row r="400" spans="2:65" s="1" customFormat="1" ht="63.75" customHeight="1">
      <c r="B400" s="34"/>
      <c r="C400" s="166" t="s">
        <v>969</v>
      </c>
      <c r="D400" s="166" t="s">
        <v>187</v>
      </c>
      <c r="E400" s="167" t="s">
        <v>970</v>
      </c>
      <c r="F400" s="244" t="s">
        <v>971</v>
      </c>
      <c r="G400" s="244"/>
      <c r="H400" s="244"/>
      <c r="I400" s="244"/>
      <c r="J400" s="168" t="s">
        <v>197</v>
      </c>
      <c r="K400" s="169">
        <v>2.255</v>
      </c>
      <c r="L400" s="245">
        <v>0</v>
      </c>
      <c r="M400" s="246"/>
      <c r="N400" s="247">
        <f t="shared" si="125"/>
        <v>0</v>
      </c>
      <c r="O400" s="247"/>
      <c r="P400" s="247"/>
      <c r="Q400" s="247"/>
      <c r="R400" s="36"/>
      <c r="T400" s="170" t="s">
        <v>22</v>
      </c>
      <c r="U400" s="43" t="s">
        <v>41</v>
      </c>
      <c r="V400" s="35"/>
      <c r="W400" s="171">
        <f t="shared" si="126"/>
        <v>0</v>
      </c>
      <c r="X400" s="171">
        <v>0</v>
      </c>
      <c r="Y400" s="171">
        <f t="shared" si="127"/>
        <v>0</v>
      </c>
      <c r="Z400" s="171">
        <v>0</v>
      </c>
      <c r="AA400" s="172">
        <f t="shared" si="128"/>
        <v>0</v>
      </c>
      <c r="AR400" s="18" t="s">
        <v>218</v>
      </c>
      <c r="AT400" s="18" t="s">
        <v>187</v>
      </c>
      <c r="AU400" s="18" t="s">
        <v>125</v>
      </c>
      <c r="AY400" s="18" t="s">
        <v>186</v>
      </c>
      <c r="BE400" s="109">
        <f t="shared" si="129"/>
        <v>0</v>
      </c>
      <c r="BF400" s="109">
        <f t="shared" si="130"/>
        <v>0</v>
      </c>
      <c r="BG400" s="109">
        <f t="shared" si="131"/>
        <v>0</v>
      </c>
      <c r="BH400" s="109">
        <f t="shared" si="132"/>
        <v>0</v>
      </c>
      <c r="BI400" s="109">
        <f t="shared" si="133"/>
        <v>0</v>
      </c>
      <c r="BJ400" s="18" t="s">
        <v>83</v>
      </c>
      <c r="BK400" s="109">
        <f t="shared" si="134"/>
        <v>0</v>
      </c>
      <c r="BL400" s="18" t="s">
        <v>218</v>
      </c>
      <c r="BM400" s="18" t="s">
        <v>972</v>
      </c>
    </row>
    <row r="401" spans="2:63" s="9" customFormat="1" ht="29.85" customHeight="1">
      <c r="B401" s="155"/>
      <c r="C401" s="156"/>
      <c r="D401" s="165" t="s">
        <v>155</v>
      </c>
      <c r="E401" s="165"/>
      <c r="F401" s="165"/>
      <c r="G401" s="165"/>
      <c r="H401" s="165"/>
      <c r="I401" s="165"/>
      <c r="J401" s="165"/>
      <c r="K401" s="165"/>
      <c r="L401" s="165"/>
      <c r="M401" s="165"/>
      <c r="N401" s="257">
        <f>BK401</f>
        <v>0</v>
      </c>
      <c r="O401" s="258"/>
      <c r="P401" s="258"/>
      <c r="Q401" s="258"/>
      <c r="R401" s="158"/>
      <c r="T401" s="159"/>
      <c r="U401" s="156"/>
      <c r="V401" s="156"/>
      <c r="W401" s="160">
        <f>SUM(W402:W411)</f>
        <v>0</v>
      </c>
      <c r="X401" s="156"/>
      <c r="Y401" s="160">
        <f>SUM(Y402:Y411)</f>
        <v>0</v>
      </c>
      <c r="Z401" s="156"/>
      <c r="AA401" s="161">
        <f>SUM(AA402:AA411)</f>
        <v>0</v>
      </c>
      <c r="AR401" s="162" t="s">
        <v>125</v>
      </c>
      <c r="AT401" s="163" t="s">
        <v>75</v>
      </c>
      <c r="AU401" s="163" t="s">
        <v>83</v>
      </c>
      <c r="AY401" s="162" t="s">
        <v>186</v>
      </c>
      <c r="BK401" s="164">
        <f>SUM(BK402:BK411)</f>
        <v>0</v>
      </c>
    </row>
    <row r="402" spans="2:65" s="1" customFormat="1" ht="51" customHeight="1">
      <c r="B402" s="34"/>
      <c r="C402" s="166" t="s">
        <v>596</v>
      </c>
      <c r="D402" s="166" t="s">
        <v>187</v>
      </c>
      <c r="E402" s="167" t="s">
        <v>973</v>
      </c>
      <c r="F402" s="244" t="s">
        <v>974</v>
      </c>
      <c r="G402" s="244"/>
      <c r="H402" s="244"/>
      <c r="I402" s="244"/>
      <c r="J402" s="168" t="s">
        <v>190</v>
      </c>
      <c r="K402" s="169">
        <v>35.2</v>
      </c>
      <c r="L402" s="245">
        <v>0</v>
      </c>
      <c r="M402" s="246"/>
      <c r="N402" s="247">
        <f aca="true" t="shared" si="135" ref="N402:N411">ROUND(L402*K402,2)</f>
        <v>0</v>
      </c>
      <c r="O402" s="247"/>
      <c r="P402" s="247"/>
      <c r="Q402" s="247"/>
      <c r="R402" s="36"/>
      <c r="T402" s="170" t="s">
        <v>22</v>
      </c>
      <c r="U402" s="43" t="s">
        <v>41</v>
      </c>
      <c r="V402" s="35"/>
      <c r="W402" s="171">
        <f aca="true" t="shared" si="136" ref="W402:W411">V402*K402</f>
        <v>0</v>
      </c>
      <c r="X402" s="171">
        <v>0</v>
      </c>
      <c r="Y402" s="171">
        <f aca="true" t="shared" si="137" ref="Y402:Y411">X402*K402</f>
        <v>0</v>
      </c>
      <c r="Z402" s="171">
        <v>0</v>
      </c>
      <c r="AA402" s="172">
        <f aca="true" t="shared" si="138" ref="AA402:AA411">Z402*K402</f>
        <v>0</v>
      </c>
      <c r="AR402" s="18" t="s">
        <v>218</v>
      </c>
      <c r="AT402" s="18" t="s">
        <v>187</v>
      </c>
      <c r="AU402" s="18" t="s">
        <v>125</v>
      </c>
      <c r="AY402" s="18" t="s">
        <v>186</v>
      </c>
      <c r="BE402" s="109">
        <f aca="true" t="shared" si="139" ref="BE402:BE411">IF(U402="základní",N402,0)</f>
        <v>0</v>
      </c>
      <c r="BF402" s="109">
        <f aca="true" t="shared" si="140" ref="BF402:BF411">IF(U402="snížená",N402,0)</f>
        <v>0</v>
      </c>
      <c r="BG402" s="109">
        <f aca="true" t="shared" si="141" ref="BG402:BG411">IF(U402="zákl. přenesená",N402,0)</f>
        <v>0</v>
      </c>
      <c r="BH402" s="109">
        <f aca="true" t="shared" si="142" ref="BH402:BH411">IF(U402="sníž. přenesená",N402,0)</f>
        <v>0</v>
      </c>
      <c r="BI402" s="109">
        <f aca="true" t="shared" si="143" ref="BI402:BI411">IF(U402="nulová",N402,0)</f>
        <v>0</v>
      </c>
      <c r="BJ402" s="18" t="s">
        <v>83</v>
      </c>
      <c r="BK402" s="109">
        <f aca="true" t="shared" si="144" ref="BK402:BK411">ROUND(L402*K402,2)</f>
        <v>0</v>
      </c>
      <c r="BL402" s="18" t="s">
        <v>218</v>
      </c>
      <c r="BM402" s="18" t="s">
        <v>975</v>
      </c>
    </row>
    <row r="403" spans="2:65" s="1" customFormat="1" ht="16.5" customHeight="1">
      <c r="B403" s="34"/>
      <c r="C403" s="173" t="s">
        <v>976</v>
      </c>
      <c r="D403" s="173" t="s">
        <v>199</v>
      </c>
      <c r="E403" s="174" t="s">
        <v>977</v>
      </c>
      <c r="F403" s="248" t="s">
        <v>978</v>
      </c>
      <c r="G403" s="248"/>
      <c r="H403" s="248"/>
      <c r="I403" s="248"/>
      <c r="J403" s="175" t="s">
        <v>190</v>
      </c>
      <c r="K403" s="176">
        <v>38.72</v>
      </c>
      <c r="L403" s="249">
        <v>0</v>
      </c>
      <c r="M403" s="250"/>
      <c r="N403" s="251">
        <f t="shared" si="135"/>
        <v>0</v>
      </c>
      <c r="O403" s="247"/>
      <c r="P403" s="247"/>
      <c r="Q403" s="247"/>
      <c r="R403" s="36"/>
      <c r="T403" s="170" t="s">
        <v>22</v>
      </c>
      <c r="U403" s="43" t="s">
        <v>41</v>
      </c>
      <c r="V403" s="35"/>
      <c r="W403" s="171">
        <f t="shared" si="136"/>
        <v>0</v>
      </c>
      <c r="X403" s="171">
        <v>0</v>
      </c>
      <c r="Y403" s="171">
        <f t="shared" si="137"/>
        <v>0</v>
      </c>
      <c r="Z403" s="171">
        <v>0</v>
      </c>
      <c r="AA403" s="172">
        <f t="shared" si="138"/>
        <v>0</v>
      </c>
      <c r="AR403" s="18" t="s">
        <v>246</v>
      </c>
      <c r="AT403" s="18" t="s">
        <v>199</v>
      </c>
      <c r="AU403" s="18" t="s">
        <v>125</v>
      </c>
      <c r="AY403" s="18" t="s">
        <v>186</v>
      </c>
      <c r="BE403" s="109">
        <f t="shared" si="139"/>
        <v>0</v>
      </c>
      <c r="BF403" s="109">
        <f t="shared" si="140"/>
        <v>0</v>
      </c>
      <c r="BG403" s="109">
        <f t="shared" si="141"/>
        <v>0</v>
      </c>
      <c r="BH403" s="109">
        <f t="shared" si="142"/>
        <v>0</v>
      </c>
      <c r="BI403" s="109">
        <f t="shared" si="143"/>
        <v>0</v>
      </c>
      <c r="BJ403" s="18" t="s">
        <v>83</v>
      </c>
      <c r="BK403" s="109">
        <f t="shared" si="144"/>
        <v>0</v>
      </c>
      <c r="BL403" s="18" t="s">
        <v>218</v>
      </c>
      <c r="BM403" s="18" t="s">
        <v>979</v>
      </c>
    </row>
    <row r="404" spans="2:65" s="1" customFormat="1" ht="38.25" customHeight="1">
      <c r="B404" s="34"/>
      <c r="C404" s="166" t="s">
        <v>599</v>
      </c>
      <c r="D404" s="166" t="s">
        <v>187</v>
      </c>
      <c r="E404" s="167" t="s">
        <v>980</v>
      </c>
      <c r="F404" s="244" t="s">
        <v>981</v>
      </c>
      <c r="G404" s="244"/>
      <c r="H404" s="244"/>
      <c r="I404" s="244"/>
      <c r="J404" s="168" t="s">
        <v>190</v>
      </c>
      <c r="K404" s="169">
        <v>35.2</v>
      </c>
      <c r="L404" s="245">
        <v>0</v>
      </c>
      <c r="M404" s="246"/>
      <c r="N404" s="247">
        <f t="shared" si="135"/>
        <v>0</v>
      </c>
      <c r="O404" s="247"/>
      <c r="P404" s="247"/>
      <c r="Q404" s="247"/>
      <c r="R404" s="36"/>
      <c r="T404" s="170" t="s">
        <v>22</v>
      </c>
      <c r="U404" s="43" t="s">
        <v>41</v>
      </c>
      <c r="V404" s="35"/>
      <c r="W404" s="171">
        <f t="shared" si="136"/>
        <v>0</v>
      </c>
      <c r="X404" s="171">
        <v>0</v>
      </c>
      <c r="Y404" s="171">
        <f t="shared" si="137"/>
        <v>0</v>
      </c>
      <c r="Z404" s="171">
        <v>0</v>
      </c>
      <c r="AA404" s="172">
        <f t="shared" si="138"/>
        <v>0</v>
      </c>
      <c r="AR404" s="18" t="s">
        <v>218</v>
      </c>
      <c r="AT404" s="18" t="s">
        <v>187</v>
      </c>
      <c r="AU404" s="18" t="s">
        <v>125</v>
      </c>
      <c r="AY404" s="18" t="s">
        <v>186</v>
      </c>
      <c r="BE404" s="109">
        <f t="shared" si="139"/>
        <v>0</v>
      </c>
      <c r="BF404" s="109">
        <f t="shared" si="140"/>
        <v>0</v>
      </c>
      <c r="BG404" s="109">
        <f t="shared" si="141"/>
        <v>0</v>
      </c>
      <c r="BH404" s="109">
        <f t="shared" si="142"/>
        <v>0</v>
      </c>
      <c r="BI404" s="109">
        <f t="shared" si="143"/>
        <v>0</v>
      </c>
      <c r="BJ404" s="18" t="s">
        <v>83</v>
      </c>
      <c r="BK404" s="109">
        <f t="shared" si="144"/>
        <v>0</v>
      </c>
      <c r="BL404" s="18" t="s">
        <v>218</v>
      </c>
      <c r="BM404" s="18" t="s">
        <v>982</v>
      </c>
    </row>
    <row r="405" spans="2:65" s="1" customFormat="1" ht="25.5" customHeight="1">
      <c r="B405" s="34"/>
      <c r="C405" s="166" t="s">
        <v>983</v>
      </c>
      <c r="D405" s="166" t="s">
        <v>187</v>
      </c>
      <c r="E405" s="167" t="s">
        <v>984</v>
      </c>
      <c r="F405" s="244" t="s">
        <v>985</v>
      </c>
      <c r="G405" s="244"/>
      <c r="H405" s="244"/>
      <c r="I405" s="244"/>
      <c r="J405" s="168" t="s">
        <v>190</v>
      </c>
      <c r="K405" s="169">
        <v>35.2</v>
      </c>
      <c r="L405" s="245">
        <v>0</v>
      </c>
      <c r="M405" s="246"/>
      <c r="N405" s="247">
        <f t="shared" si="135"/>
        <v>0</v>
      </c>
      <c r="O405" s="247"/>
      <c r="P405" s="247"/>
      <c r="Q405" s="247"/>
      <c r="R405" s="36"/>
      <c r="T405" s="170" t="s">
        <v>22</v>
      </c>
      <c r="U405" s="43" t="s">
        <v>41</v>
      </c>
      <c r="V405" s="35"/>
      <c r="W405" s="171">
        <f t="shared" si="136"/>
        <v>0</v>
      </c>
      <c r="X405" s="171">
        <v>0</v>
      </c>
      <c r="Y405" s="171">
        <f t="shared" si="137"/>
        <v>0</v>
      </c>
      <c r="Z405" s="171">
        <v>0</v>
      </c>
      <c r="AA405" s="172">
        <f t="shared" si="138"/>
        <v>0</v>
      </c>
      <c r="AR405" s="18" t="s">
        <v>218</v>
      </c>
      <c r="AT405" s="18" t="s">
        <v>187</v>
      </c>
      <c r="AU405" s="18" t="s">
        <v>125</v>
      </c>
      <c r="AY405" s="18" t="s">
        <v>186</v>
      </c>
      <c r="BE405" s="109">
        <f t="shared" si="139"/>
        <v>0</v>
      </c>
      <c r="BF405" s="109">
        <f t="shared" si="140"/>
        <v>0</v>
      </c>
      <c r="BG405" s="109">
        <f t="shared" si="141"/>
        <v>0</v>
      </c>
      <c r="BH405" s="109">
        <f t="shared" si="142"/>
        <v>0</v>
      </c>
      <c r="BI405" s="109">
        <f t="shared" si="143"/>
        <v>0</v>
      </c>
      <c r="BJ405" s="18" t="s">
        <v>83</v>
      </c>
      <c r="BK405" s="109">
        <f t="shared" si="144"/>
        <v>0</v>
      </c>
      <c r="BL405" s="18" t="s">
        <v>218</v>
      </c>
      <c r="BM405" s="18" t="s">
        <v>986</v>
      </c>
    </row>
    <row r="406" spans="2:65" s="1" customFormat="1" ht="25.5" customHeight="1">
      <c r="B406" s="34"/>
      <c r="C406" s="166" t="s">
        <v>603</v>
      </c>
      <c r="D406" s="166" t="s">
        <v>187</v>
      </c>
      <c r="E406" s="167" t="s">
        <v>987</v>
      </c>
      <c r="F406" s="244" t="s">
        <v>988</v>
      </c>
      <c r="G406" s="244"/>
      <c r="H406" s="244"/>
      <c r="I406" s="244"/>
      <c r="J406" s="168" t="s">
        <v>190</v>
      </c>
      <c r="K406" s="169">
        <v>35.2</v>
      </c>
      <c r="L406" s="245">
        <v>0</v>
      </c>
      <c r="M406" s="246"/>
      <c r="N406" s="247">
        <f t="shared" si="135"/>
        <v>0</v>
      </c>
      <c r="O406" s="247"/>
      <c r="P406" s="247"/>
      <c r="Q406" s="247"/>
      <c r="R406" s="36"/>
      <c r="T406" s="170" t="s">
        <v>22</v>
      </c>
      <c r="U406" s="43" t="s">
        <v>41</v>
      </c>
      <c r="V406" s="35"/>
      <c r="W406" s="171">
        <f t="shared" si="136"/>
        <v>0</v>
      </c>
      <c r="X406" s="171">
        <v>0</v>
      </c>
      <c r="Y406" s="171">
        <f t="shared" si="137"/>
        <v>0</v>
      </c>
      <c r="Z406" s="171">
        <v>0</v>
      </c>
      <c r="AA406" s="172">
        <f t="shared" si="138"/>
        <v>0</v>
      </c>
      <c r="AR406" s="18" t="s">
        <v>218</v>
      </c>
      <c r="AT406" s="18" t="s">
        <v>187</v>
      </c>
      <c r="AU406" s="18" t="s">
        <v>125</v>
      </c>
      <c r="AY406" s="18" t="s">
        <v>186</v>
      </c>
      <c r="BE406" s="109">
        <f t="shared" si="139"/>
        <v>0</v>
      </c>
      <c r="BF406" s="109">
        <f t="shared" si="140"/>
        <v>0</v>
      </c>
      <c r="BG406" s="109">
        <f t="shared" si="141"/>
        <v>0</v>
      </c>
      <c r="BH406" s="109">
        <f t="shared" si="142"/>
        <v>0</v>
      </c>
      <c r="BI406" s="109">
        <f t="shared" si="143"/>
        <v>0</v>
      </c>
      <c r="BJ406" s="18" t="s">
        <v>83</v>
      </c>
      <c r="BK406" s="109">
        <f t="shared" si="144"/>
        <v>0</v>
      </c>
      <c r="BL406" s="18" t="s">
        <v>218</v>
      </c>
      <c r="BM406" s="18" t="s">
        <v>989</v>
      </c>
    </row>
    <row r="407" spans="2:65" s="1" customFormat="1" ht="25.5" customHeight="1">
      <c r="B407" s="34"/>
      <c r="C407" s="166" t="s">
        <v>990</v>
      </c>
      <c r="D407" s="166" t="s">
        <v>187</v>
      </c>
      <c r="E407" s="167" t="s">
        <v>991</v>
      </c>
      <c r="F407" s="244" t="s">
        <v>992</v>
      </c>
      <c r="G407" s="244"/>
      <c r="H407" s="244"/>
      <c r="I407" s="244"/>
      <c r="J407" s="168" t="s">
        <v>217</v>
      </c>
      <c r="K407" s="169">
        <v>90</v>
      </c>
      <c r="L407" s="245">
        <v>0</v>
      </c>
      <c r="M407" s="246"/>
      <c r="N407" s="247">
        <f t="shared" si="135"/>
        <v>0</v>
      </c>
      <c r="O407" s="247"/>
      <c r="P407" s="247"/>
      <c r="Q407" s="247"/>
      <c r="R407" s="36"/>
      <c r="T407" s="170" t="s">
        <v>22</v>
      </c>
      <c r="U407" s="43" t="s">
        <v>41</v>
      </c>
      <c r="V407" s="35"/>
      <c r="W407" s="171">
        <f t="shared" si="136"/>
        <v>0</v>
      </c>
      <c r="X407" s="171">
        <v>0</v>
      </c>
      <c r="Y407" s="171">
        <f t="shared" si="137"/>
        <v>0</v>
      </c>
      <c r="Z407" s="171">
        <v>0</v>
      </c>
      <c r="AA407" s="172">
        <f t="shared" si="138"/>
        <v>0</v>
      </c>
      <c r="AR407" s="18" t="s">
        <v>218</v>
      </c>
      <c r="AT407" s="18" t="s">
        <v>187</v>
      </c>
      <c r="AU407" s="18" t="s">
        <v>125</v>
      </c>
      <c r="AY407" s="18" t="s">
        <v>186</v>
      </c>
      <c r="BE407" s="109">
        <f t="shared" si="139"/>
        <v>0</v>
      </c>
      <c r="BF407" s="109">
        <f t="shared" si="140"/>
        <v>0</v>
      </c>
      <c r="BG407" s="109">
        <f t="shared" si="141"/>
        <v>0</v>
      </c>
      <c r="BH407" s="109">
        <f t="shared" si="142"/>
        <v>0</v>
      </c>
      <c r="BI407" s="109">
        <f t="shared" si="143"/>
        <v>0</v>
      </c>
      <c r="BJ407" s="18" t="s">
        <v>83</v>
      </c>
      <c r="BK407" s="109">
        <f t="shared" si="144"/>
        <v>0</v>
      </c>
      <c r="BL407" s="18" t="s">
        <v>218</v>
      </c>
      <c r="BM407" s="18" t="s">
        <v>993</v>
      </c>
    </row>
    <row r="408" spans="2:65" s="1" customFormat="1" ht="25.5" customHeight="1">
      <c r="B408" s="34"/>
      <c r="C408" s="166" t="s">
        <v>606</v>
      </c>
      <c r="D408" s="166" t="s">
        <v>187</v>
      </c>
      <c r="E408" s="167" t="s">
        <v>994</v>
      </c>
      <c r="F408" s="244" t="s">
        <v>995</v>
      </c>
      <c r="G408" s="244"/>
      <c r="H408" s="244"/>
      <c r="I408" s="244"/>
      <c r="J408" s="168" t="s">
        <v>190</v>
      </c>
      <c r="K408" s="169">
        <v>35.2</v>
      </c>
      <c r="L408" s="245">
        <v>0</v>
      </c>
      <c r="M408" s="246"/>
      <c r="N408" s="247">
        <f t="shared" si="135"/>
        <v>0</v>
      </c>
      <c r="O408" s="247"/>
      <c r="P408" s="247"/>
      <c r="Q408" s="247"/>
      <c r="R408" s="36"/>
      <c r="T408" s="170" t="s">
        <v>22</v>
      </c>
      <c r="U408" s="43" t="s">
        <v>41</v>
      </c>
      <c r="V408" s="35"/>
      <c r="W408" s="171">
        <f t="shared" si="136"/>
        <v>0</v>
      </c>
      <c r="X408" s="171">
        <v>0</v>
      </c>
      <c r="Y408" s="171">
        <f t="shared" si="137"/>
        <v>0</v>
      </c>
      <c r="Z408" s="171">
        <v>0</v>
      </c>
      <c r="AA408" s="172">
        <f t="shared" si="138"/>
        <v>0</v>
      </c>
      <c r="AR408" s="18" t="s">
        <v>218</v>
      </c>
      <c r="AT408" s="18" t="s">
        <v>187</v>
      </c>
      <c r="AU408" s="18" t="s">
        <v>125</v>
      </c>
      <c r="AY408" s="18" t="s">
        <v>186</v>
      </c>
      <c r="BE408" s="109">
        <f t="shared" si="139"/>
        <v>0</v>
      </c>
      <c r="BF408" s="109">
        <f t="shared" si="140"/>
        <v>0</v>
      </c>
      <c r="BG408" s="109">
        <f t="shared" si="141"/>
        <v>0</v>
      </c>
      <c r="BH408" s="109">
        <f t="shared" si="142"/>
        <v>0</v>
      </c>
      <c r="BI408" s="109">
        <f t="shared" si="143"/>
        <v>0</v>
      </c>
      <c r="BJ408" s="18" t="s">
        <v>83</v>
      </c>
      <c r="BK408" s="109">
        <f t="shared" si="144"/>
        <v>0</v>
      </c>
      <c r="BL408" s="18" t="s">
        <v>218</v>
      </c>
      <c r="BM408" s="18" t="s">
        <v>996</v>
      </c>
    </row>
    <row r="409" spans="2:65" s="1" customFormat="1" ht="51" customHeight="1">
      <c r="B409" s="34"/>
      <c r="C409" s="166" t="s">
        <v>997</v>
      </c>
      <c r="D409" s="166" t="s">
        <v>187</v>
      </c>
      <c r="E409" s="167" t="s">
        <v>998</v>
      </c>
      <c r="F409" s="244" t="s">
        <v>999</v>
      </c>
      <c r="G409" s="244"/>
      <c r="H409" s="244"/>
      <c r="I409" s="244"/>
      <c r="J409" s="168" t="s">
        <v>197</v>
      </c>
      <c r="K409" s="169">
        <v>1.136</v>
      </c>
      <c r="L409" s="245">
        <v>0</v>
      </c>
      <c r="M409" s="246"/>
      <c r="N409" s="247">
        <f t="shared" si="135"/>
        <v>0</v>
      </c>
      <c r="O409" s="247"/>
      <c r="P409" s="247"/>
      <c r="Q409" s="247"/>
      <c r="R409" s="36"/>
      <c r="T409" s="170" t="s">
        <v>22</v>
      </c>
      <c r="U409" s="43" t="s">
        <v>41</v>
      </c>
      <c r="V409" s="35"/>
      <c r="W409" s="171">
        <f t="shared" si="136"/>
        <v>0</v>
      </c>
      <c r="X409" s="171">
        <v>0</v>
      </c>
      <c r="Y409" s="171">
        <f t="shared" si="137"/>
        <v>0</v>
      </c>
      <c r="Z409" s="171">
        <v>0</v>
      </c>
      <c r="AA409" s="172">
        <f t="shared" si="138"/>
        <v>0</v>
      </c>
      <c r="AR409" s="18" t="s">
        <v>218</v>
      </c>
      <c r="AT409" s="18" t="s">
        <v>187</v>
      </c>
      <c r="AU409" s="18" t="s">
        <v>125</v>
      </c>
      <c r="AY409" s="18" t="s">
        <v>186</v>
      </c>
      <c r="BE409" s="109">
        <f t="shared" si="139"/>
        <v>0</v>
      </c>
      <c r="BF409" s="109">
        <f t="shared" si="140"/>
        <v>0</v>
      </c>
      <c r="BG409" s="109">
        <f t="shared" si="141"/>
        <v>0</v>
      </c>
      <c r="BH409" s="109">
        <f t="shared" si="142"/>
        <v>0</v>
      </c>
      <c r="BI409" s="109">
        <f t="shared" si="143"/>
        <v>0</v>
      </c>
      <c r="BJ409" s="18" t="s">
        <v>83</v>
      </c>
      <c r="BK409" s="109">
        <f t="shared" si="144"/>
        <v>0</v>
      </c>
      <c r="BL409" s="18" t="s">
        <v>218</v>
      </c>
      <c r="BM409" s="18" t="s">
        <v>1000</v>
      </c>
    </row>
    <row r="410" spans="2:65" s="1" customFormat="1" ht="63.75" customHeight="1">
      <c r="B410" s="34"/>
      <c r="C410" s="166" t="s">
        <v>610</v>
      </c>
      <c r="D410" s="166" t="s">
        <v>187</v>
      </c>
      <c r="E410" s="167" t="s">
        <v>1001</v>
      </c>
      <c r="F410" s="244" t="s">
        <v>1002</v>
      </c>
      <c r="G410" s="244"/>
      <c r="H410" s="244"/>
      <c r="I410" s="244"/>
      <c r="J410" s="168" t="s">
        <v>197</v>
      </c>
      <c r="K410" s="169">
        <v>1.136</v>
      </c>
      <c r="L410" s="245">
        <v>0</v>
      </c>
      <c r="M410" s="246"/>
      <c r="N410" s="247">
        <f t="shared" si="135"/>
        <v>0</v>
      </c>
      <c r="O410" s="247"/>
      <c r="P410" s="247"/>
      <c r="Q410" s="247"/>
      <c r="R410" s="36"/>
      <c r="T410" s="170" t="s">
        <v>22</v>
      </c>
      <c r="U410" s="43" t="s">
        <v>41</v>
      </c>
      <c r="V410" s="35"/>
      <c r="W410" s="171">
        <f t="shared" si="136"/>
        <v>0</v>
      </c>
      <c r="X410" s="171">
        <v>0</v>
      </c>
      <c r="Y410" s="171">
        <f t="shared" si="137"/>
        <v>0</v>
      </c>
      <c r="Z410" s="171">
        <v>0</v>
      </c>
      <c r="AA410" s="172">
        <f t="shared" si="138"/>
        <v>0</v>
      </c>
      <c r="AR410" s="18" t="s">
        <v>218</v>
      </c>
      <c r="AT410" s="18" t="s">
        <v>187</v>
      </c>
      <c r="AU410" s="18" t="s">
        <v>125</v>
      </c>
      <c r="AY410" s="18" t="s">
        <v>186</v>
      </c>
      <c r="BE410" s="109">
        <f t="shared" si="139"/>
        <v>0</v>
      </c>
      <c r="BF410" s="109">
        <f t="shared" si="140"/>
        <v>0</v>
      </c>
      <c r="BG410" s="109">
        <f t="shared" si="141"/>
        <v>0</v>
      </c>
      <c r="BH410" s="109">
        <f t="shared" si="142"/>
        <v>0</v>
      </c>
      <c r="BI410" s="109">
        <f t="shared" si="143"/>
        <v>0</v>
      </c>
      <c r="BJ410" s="18" t="s">
        <v>83</v>
      </c>
      <c r="BK410" s="109">
        <f t="shared" si="144"/>
        <v>0</v>
      </c>
      <c r="BL410" s="18" t="s">
        <v>218</v>
      </c>
      <c r="BM410" s="18" t="s">
        <v>1003</v>
      </c>
    </row>
    <row r="411" spans="2:65" s="1" customFormat="1" ht="63.75" customHeight="1">
      <c r="B411" s="34"/>
      <c r="C411" s="166" t="s">
        <v>1004</v>
      </c>
      <c r="D411" s="166" t="s">
        <v>187</v>
      </c>
      <c r="E411" s="167" t="s">
        <v>1005</v>
      </c>
      <c r="F411" s="244" t="s">
        <v>1006</v>
      </c>
      <c r="G411" s="244"/>
      <c r="H411" s="244"/>
      <c r="I411" s="244"/>
      <c r="J411" s="168" t="s">
        <v>197</v>
      </c>
      <c r="K411" s="169">
        <v>1.136</v>
      </c>
      <c r="L411" s="245">
        <v>0</v>
      </c>
      <c r="M411" s="246"/>
      <c r="N411" s="247">
        <f t="shared" si="135"/>
        <v>0</v>
      </c>
      <c r="O411" s="247"/>
      <c r="P411" s="247"/>
      <c r="Q411" s="247"/>
      <c r="R411" s="36"/>
      <c r="T411" s="170" t="s">
        <v>22</v>
      </c>
      <c r="U411" s="43" t="s">
        <v>41</v>
      </c>
      <c r="V411" s="35"/>
      <c r="W411" s="171">
        <f t="shared" si="136"/>
        <v>0</v>
      </c>
      <c r="X411" s="171">
        <v>0</v>
      </c>
      <c r="Y411" s="171">
        <f t="shared" si="137"/>
        <v>0</v>
      </c>
      <c r="Z411" s="171">
        <v>0</v>
      </c>
      <c r="AA411" s="172">
        <f t="shared" si="138"/>
        <v>0</v>
      </c>
      <c r="AR411" s="18" t="s">
        <v>218</v>
      </c>
      <c r="AT411" s="18" t="s">
        <v>187</v>
      </c>
      <c r="AU411" s="18" t="s">
        <v>125</v>
      </c>
      <c r="AY411" s="18" t="s">
        <v>186</v>
      </c>
      <c r="BE411" s="109">
        <f t="shared" si="139"/>
        <v>0</v>
      </c>
      <c r="BF411" s="109">
        <f t="shared" si="140"/>
        <v>0</v>
      </c>
      <c r="BG411" s="109">
        <f t="shared" si="141"/>
        <v>0</v>
      </c>
      <c r="BH411" s="109">
        <f t="shared" si="142"/>
        <v>0</v>
      </c>
      <c r="BI411" s="109">
        <f t="shared" si="143"/>
        <v>0</v>
      </c>
      <c r="BJ411" s="18" t="s">
        <v>83</v>
      </c>
      <c r="BK411" s="109">
        <f t="shared" si="144"/>
        <v>0</v>
      </c>
      <c r="BL411" s="18" t="s">
        <v>218</v>
      </c>
      <c r="BM411" s="18" t="s">
        <v>1007</v>
      </c>
    </row>
    <row r="412" spans="2:63" s="9" customFormat="1" ht="29.85" customHeight="1">
      <c r="B412" s="155"/>
      <c r="C412" s="156"/>
      <c r="D412" s="165" t="s">
        <v>156</v>
      </c>
      <c r="E412" s="165"/>
      <c r="F412" s="165"/>
      <c r="G412" s="165"/>
      <c r="H412" s="165"/>
      <c r="I412" s="165"/>
      <c r="J412" s="165"/>
      <c r="K412" s="165"/>
      <c r="L412" s="165"/>
      <c r="M412" s="165"/>
      <c r="N412" s="257">
        <f>BK412</f>
        <v>0</v>
      </c>
      <c r="O412" s="258"/>
      <c r="P412" s="258"/>
      <c r="Q412" s="258"/>
      <c r="R412" s="158"/>
      <c r="T412" s="159"/>
      <c r="U412" s="156"/>
      <c r="V412" s="156"/>
      <c r="W412" s="160">
        <f>SUM(W413:W433)</f>
        <v>0</v>
      </c>
      <c r="X412" s="156"/>
      <c r="Y412" s="160">
        <f>SUM(Y413:Y433)</f>
        <v>0</v>
      </c>
      <c r="Z412" s="156"/>
      <c r="AA412" s="161">
        <f>SUM(AA413:AA433)</f>
        <v>0</v>
      </c>
      <c r="AR412" s="162" t="s">
        <v>125</v>
      </c>
      <c r="AT412" s="163" t="s">
        <v>75</v>
      </c>
      <c r="AU412" s="163" t="s">
        <v>83</v>
      </c>
      <c r="AY412" s="162" t="s">
        <v>186</v>
      </c>
      <c r="BK412" s="164">
        <f>SUM(BK413:BK433)</f>
        <v>0</v>
      </c>
    </row>
    <row r="413" spans="2:65" s="1" customFormat="1" ht="25.5" customHeight="1">
      <c r="B413" s="34"/>
      <c r="C413" s="166" t="s">
        <v>613</v>
      </c>
      <c r="D413" s="166" t="s">
        <v>187</v>
      </c>
      <c r="E413" s="167" t="s">
        <v>1008</v>
      </c>
      <c r="F413" s="244" t="s">
        <v>1009</v>
      </c>
      <c r="G413" s="244"/>
      <c r="H413" s="244"/>
      <c r="I413" s="244"/>
      <c r="J413" s="168" t="s">
        <v>190</v>
      </c>
      <c r="K413" s="169">
        <v>473.176</v>
      </c>
      <c r="L413" s="245">
        <v>0</v>
      </c>
      <c r="M413" s="246"/>
      <c r="N413" s="247">
        <f aca="true" t="shared" si="145" ref="N413:N433">ROUND(L413*K413,2)</f>
        <v>0</v>
      </c>
      <c r="O413" s="247"/>
      <c r="P413" s="247"/>
      <c r="Q413" s="247"/>
      <c r="R413" s="36"/>
      <c r="T413" s="170" t="s">
        <v>22</v>
      </c>
      <c r="U413" s="43" t="s">
        <v>41</v>
      </c>
      <c r="V413" s="35"/>
      <c r="W413" s="171">
        <f aca="true" t="shared" si="146" ref="W413:W433">V413*K413</f>
        <v>0</v>
      </c>
      <c r="X413" s="171">
        <v>0</v>
      </c>
      <c r="Y413" s="171">
        <f aca="true" t="shared" si="147" ref="Y413:Y433">X413*K413</f>
        <v>0</v>
      </c>
      <c r="Z413" s="171">
        <v>0</v>
      </c>
      <c r="AA413" s="172">
        <f aca="true" t="shared" si="148" ref="AA413:AA433">Z413*K413</f>
        <v>0</v>
      </c>
      <c r="AR413" s="18" t="s">
        <v>218</v>
      </c>
      <c r="AT413" s="18" t="s">
        <v>187</v>
      </c>
      <c r="AU413" s="18" t="s">
        <v>125</v>
      </c>
      <c r="AY413" s="18" t="s">
        <v>186</v>
      </c>
      <c r="BE413" s="109">
        <f aca="true" t="shared" si="149" ref="BE413:BE433">IF(U413="základní",N413,0)</f>
        <v>0</v>
      </c>
      <c r="BF413" s="109">
        <f aca="true" t="shared" si="150" ref="BF413:BF433">IF(U413="snížená",N413,0)</f>
        <v>0</v>
      </c>
      <c r="BG413" s="109">
        <f aca="true" t="shared" si="151" ref="BG413:BG433">IF(U413="zákl. přenesená",N413,0)</f>
        <v>0</v>
      </c>
      <c r="BH413" s="109">
        <f aca="true" t="shared" si="152" ref="BH413:BH433">IF(U413="sníž. přenesená",N413,0)</f>
        <v>0</v>
      </c>
      <c r="BI413" s="109">
        <f aca="true" t="shared" si="153" ref="BI413:BI433">IF(U413="nulová",N413,0)</f>
        <v>0</v>
      </c>
      <c r="BJ413" s="18" t="s">
        <v>83</v>
      </c>
      <c r="BK413" s="109">
        <f aca="true" t="shared" si="154" ref="BK413:BK433">ROUND(L413*K413,2)</f>
        <v>0</v>
      </c>
      <c r="BL413" s="18" t="s">
        <v>218</v>
      </c>
      <c r="BM413" s="18" t="s">
        <v>1010</v>
      </c>
    </row>
    <row r="414" spans="2:65" s="1" customFormat="1" ht="25.5" customHeight="1">
      <c r="B414" s="34"/>
      <c r="C414" s="166" t="s">
        <v>1011</v>
      </c>
      <c r="D414" s="166" t="s">
        <v>187</v>
      </c>
      <c r="E414" s="167" t="s">
        <v>1012</v>
      </c>
      <c r="F414" s="244" t="s">
        <v>1013</v>
      </c>
      <c r="G414" s="244"/>
      <c r="H414" s="244"/>
      <c r="I414" s="244"/>
      <c r="J414" s="168" t="s">
        <v>257</v>
      </c>
      <c r="K414" s="169">
        <v>378.541</v>
      </c>
      <c r="L414" s="245">
        <v>0</v>
      </c>
      <c r="M414" s="246"/>
      <c r="N414" s="247">
        <f t="shared" si="145"/>
        <v>0</v>
      </c>
      <c r="O414" s="247"/>
      <c r="P414" s="247"/>
      <c r="Q414" s="247"/>
      <c r="R414" s="36"/>
      <c r="T414" s="170" t="s">
        <v>22</v>
      </c>
      <c r="U414" s="43" t="s">
        <v>41</v>
      </c>
      <c r="V414" s="35"/>
      <c r="W414" s="171">
        <f t="shared" si="146"/>
        <v>0</v>
      </c>
      <c r="X414" s="171">
        <v>0</v>
      </c>
      <c r="Y414" s="171">
        <f t="shared" si="147"/>
        <v>0</v>
      </c>
      <c r="Z414" s="171">
        <v>0</v>
      </c>
      <c r="AA414" s="172">
        <f t="shared" si="148"/>
        <v>0</v>
      </c>
      <c r="AR414" s="18" t="s">
        <v>218</v>
      </c>
      <c r="AT414" s="18" t="s">
        <v>187</v>
      </c>
      <c r="AU414" s="18" t="s">
        <v>125</v>
      </c>
      <c r="AY414" s="18" t="s">
        <v>186</v>
      </c>
      <c r="BE414" s="109">
        <f t="shared" si="149"/>
        <v>0</v>
      </c>
      <c r="BF414" s="109">
        <f t="shared" si="150"/>
        <v>0</v>
      </c>
      <c r="BG414" s="109">
        <f t="shared" si="151"/>
        <v>0</v>
      </c>
      <c r="BH414" s="109">
        <f t="shared" si="152"/>
        <v>0</v>
      </c>
      <c r="BI414" s="109">
        <f t="shared" si="153"/>
        <v>0</v>
      </c>
      <c r="BJ414" s="18" t="s">
        <v>83</v>
      </c>
      <c r="BK414" s="109">
        <f t="shared" si="154"/>
        <v>0</v>
      </c>
      <c r="BL414" s="18" t="s">
        <v>218</v>
      </c>
      <c r="BM414" s="18" t="s">
        <v>1014</v>
      </c>
    </row>
    <row r="415" spans="2:65" s="1" customFormat="1" ht="51" customHeight="1">
      <c r="B415" s="34"/>
      <c r="C415" s="166" t="s">
        <v>617</v>
      </c>
      <c r="D415" s="166" t="s">
        <v>187</v>
      </c>
      <c r="E415" s="167" t="s">
        <v>416</v>
      </c>
      <c r="F415" s="244" t="s">
        <v>417</v>
      </c>
      <c r="G415" s="244"/>
      <c r="H415" s="244"/>
      <c r="I415" s="244"/>
      <c r="J415" s="168" t="s">
        <v>197</v>
      </c>
      <c r="K415" s="169">
        <v>1.533</v>
      </c>
      <c r="L415" s="245">
        <v>0</v>
      </c>
      <c r="M415" s="246"/>
      <c r="N415" s="247">
        <f t="shared" si="145"/>
        <v>0</v>
      </c>
      <c r="O415" s="247"/>
      <c r="P415" s="247"/>
      <c r="Q415" s="247"/>
      <c r="R415" s="36"/>
      <c r="T415" s="170" t="s">
        <v>22</v>
      </c>
      <c r="U415" s="43" t="s">
        <v>41</v>
      </c>
      <c r="V415" s="35"/>
      <c r="W415" s="171">
        <f t="shared" si="146"/>
        <v>0</v>
      </c>
      <c r="X415" s="171">
        <v>0</v>
      </c>
      <c r="Y415" s="171">
        <f t="shared" si="147"/>
        <v>0</v>
      </c>
      <c r="Z415" s="171">
        <v>0</v>
      </c>
      <c r="AA415" s="172">
        <f t="shared" si="148"/>
        <v>0</v>
      </c>
      <c r="AR415" s="18" t="s">
        <v>218</v>
      </c>
      <c r="AT415" s="18" t="s">
        <v>187</v>
      </c>
      <c r="AU415" s="18" t="s">
        <v>125</v>
      </c>
      <c r="AY415" s="18" t="s">
        <v>186</v>
      </c>
      <c r="BE415" s="109">
        <f t="shared" si="149"/>
        <v>0</v>
      </c>
      <c r="BF415" s="109">
        <f t="shared" si="150"/>
        <v>0</v>
      </c>
      <c r="BG415" s="109">
        <f t="shared" si="151"/>
        <v>0</v>
      </c>
      <c r="BH415" s="109">
        <f t="shared" si="152"/>
        <v>0</v>
      </c>
      <c r="BI415" s="109">
        <f t="shared" si="153"/>
        <v>0</v>
      </c>
      <c r="BJ415" s="18" t="s">
        <v>83</v>
      </c>
      <c r="BK415" s="109">
        <f t="shared" si="154"/>
        <v>0</v>
      </c>
      <c r="BL415" s="18" t="s">
        <v>218</v>
      </c>
      <c r="BM415" s="18" t="s">
        <v>1015</v>
      </c>
    </row>
    <row r="416" spans="2:65" s="1" customFormat="1" ht="76.5" customHeight="1">
      <c r="B416" s="34"/>
      <c r="C416" s="166" t="s">
        <v>1016</v>
      </c>
      <c r="D416" s="166" t="s">
        <v>187</v>
      </c>
      <c r="E416" s="167" t="s">
        <v>420</v>
      </c>
      <c r="F416" s="244" t="s">
        <v>421</v>
      </c>
      <c r="G416" s="244"/>
      <c r="H416" s="244"/>
      <c r="I416" s="244"/>
      <c r="J416" s="168" t="s">
        <v>197</v>
      </c>
      <c r="K416" s="169">
        <v>1.533</v>
      </c>
      <c r="L416" s="245">
        <v>0</v>
      </c>
      <c r="M416" s="246"/>
      <c r="N416" s="247">
        <f t="shared" si="145"/>
        <v>0</v>
      </c>
      <c r="O416" s="247"/>
      <c r="P416" s="247"/>
      <c r="Q416" s="247"/>
      <c r="R416" s="36"/>
      <c r="T416" s="170" t="s">
        <v>22</v>
      </c>
      <c r="U416" s="43" t="s">
        <v>41</v>
      </c>
      <c r="V416" s="35"/>
      <c r="W416" s="171">
        <f t="shared" si="146"/>
        <v>0</v>
      </c>
      <c r="X416" s="171">
        <v>0</v>
      </c>
      <c r="Y416" s="171">
        <f t="shared" si="147"/>
        <v>0</v>
      </c>
      <c r="Z416" s="171">
        <v>0</v>
      </c>
      <c r="AA416" s="172">
        <f t="shared" si="148"/>
        <v>0</v>
      </c>
      <c r="AR416" s="18" t="s">
        <v>218</v>
      </c>
      <c r="AT416" s="18" t="s">
        <v>187</v>
      </c>
      <c r="AU416" s="18" t="s">
        <v>125</v>
      </c>
      <c r="AY416" s="18" t="s">
        <v>186</v>
      </c>
      <c r="BE416" s="109">
        <f t="shared" si="149"/>
        <v>0</v>
      </c>
      <c r="BF416" s="109">
        <f t="shared" si="150"/>
        <v>0</v>
      </c>
      <c r="BG416" s="109">
        <f t="shared" si="151"/>
        <v>0</v>
      </c>
      <c r="BH416" s="109">
        <f t="shared" si="152"/>
        <v>0</v>
      </c>
      <c r="BI416" s="109">
        <f t="shared" si="153"/>
        <v>0</v>
      </c>
      <c r="BJ416" s="18" t="s">
        <v>83</v>
      </c>
      <c r="BK416" s="109">
        <f t="shared" si="154"/>
        <v>0</v>
      </c>
      <c r="BL416" s="18" t="s">
        <v>218</v>
      </c>
      <c r="BM416" s="18" t="s">
        <v>1017</v>
      </c>
    </row>
    <row r="417" spans="2:65" s="1" customFormat="1" ht="38.25" customHeight="1">
      <c r="B417" s="34"/>
      <c r="C417" s="166" t="s">
        <v>620</v>
      </c>
      <c r="D417" s="166" t="s">
        <v>187</v>
      </c>
      <c r="E417" s="167" t="s">
        <v>423</v>
      </c>
      <c r="F417" s="244" t="s">
        <v>424</v>
      </c>
      <c r="G417" s="244"/>
      <c r="H417" s="244"/>
      <c r="I417" s="244"/>
      <c r="J417" s="168" t="s">
        <v>197</v>
      </c>
      <c r="K417" s="169">
        <v>1.533</v>
      </c>
      <c r="L417" s="245">
        <v>0</v>
      </c>
      <c r="M417" s="246"/>
      <c r="N417" s="247">
        <f t="shared" si="145"/>
        <v>0</v>
      </c>
      <c r="O417" s="247"/>
      <c r="P417" s="247"/>
      <c r="Q417" s="247"/>
      <c r="R417" s="36"/>
      <c r="T417" s="170" t="s">
        <v>22</v>
      </c>
      <c r="U417" s="43" t="s">
        <v>41</v>
      </c>
      <c r="V417" s="35"/>
      <c r="W417" s="171">
        <f t="shared" si="146"/>
        <v>0</v>
      </c>
      <c r="X417" s="171">
        <v>0</v>
      </c>
      <c r="Y417" s="171">
        <f t="shared" si="147"/>
        <v>0</v>
      </c>
      <c r="Z417" s="171">
        <v>0</v>
      </c>
      <c r="AA417" s="172">
        <f t="shared" si="148"/>
        <v>0</v>
      </c>
      <c r="AR417" s="18" t="s">
        <v>218</v>
      </c>
      <c r="AT417" s="18" t="s">
        <v>187</v>
      </c>
      <c r="AU417" s="18" t="s">
        <v>125</v>
      </c>
      <c r="AY417" s="18" t="s">
        <v>186</v>
      </c>
      <c r="BE417" s="109">
        <f t="shared" si="149"/>
        <v>0</v>
      </c>
      <c r="BF417" s="109">
        <f t="shared" si="150"/>
        <v>0</v>
      </c>
      <c r="BG417" s="109">
        <f t="shared" si="151"/>
        <v>0</v>
      </c>
      <c r="BH417" s="109">
        <f t="shared" si="152"/>
        <v>0</v>
      </c>
      <c r="BI417" s="109">
        <f t="shared" si="153"/>
        <v>0</v>
      </c>
      <c r="BJ417" s="18" t="s">
        <v>83</v>
      </c>
      <c r="BK417" s="109">
        <f t="shared" si="154"/>
        <v>0</v>
      </c>
      <c r="BL417" s="18" t="s">
        <v>218</v>
      </c>
      <c r="BM417" s="18" t="s">
        <v>1018</v>
      </c>
    </row>
    <row r="418" spans="2:65" s="1" customFormat="1" ht="51" customHeight="1">
      <c r="B418" s="34"/>
      <c r="C418" s="166" t="s">
        <v>1019</v>
      </c>
      <c r="D418" s="166" t="s">
        <v>187</v>
      </c>
      <c r="E418" s="167" t="s">
        <v>427</v>
      </c>
      <c r="F418" s="244" t="s">
        <v>428</v>
      </c>
      <c r="G418" s="244"/>
      <c r="H418" s="244"/>
      <c r="I418" s="244"/>
      <c r="J418" s="168" t="s">
        <v>197</v>
      </c>
      <c r="K418" s="169">
        <v>15.33</v>
      </c>
      <c r="L418" s="245">
        <v>0</v>
      </c>
      <c r="M418" s="246"/>
      <c r="N418" s="247">
        <f t="shared" si="145"/>
        <v>0</v>
      </c>
      <c r="O418" s="247"/>
      <c r="P418" s="247"/>
      <c r="Q418" s="247"/>
      <c r="R418" s="36"/>
      <c r="T418" s="170" t="s">
        <v>22</v>
      </c>
      <c r="U418" s="43" t="s">
        <v>41</v>
      </c>
      <c r="V418" s="35"/>
      <c r="W418" s="171">
        <f t="shared" si="146"/>
        <v>0</v>
      </c>
      <c r="X418" s="171">
        <v>0</v>
      </c>
      <c r="Y418" s="171">
        <f t="shared" si="147"/>
        <v>0</v>
      </c>
      <c r="Z418" s="171">
        <v>0</v>
      </c>
      <c r="AA418" s="172">
        <f t="shared" si="148"/>
        <v>0</v>
      </c>
      <c r="AR418" s="18" t="s">
        <v>218</v>
      </c>
      <c r="AT418" s="18" t="s">
        <v>187</v>
      </c>
      <c r="AU418" s="18" t="s">
        <v>125</v>
      </c>
      <c r="AY418" s="18" t="s">
        <v>186</v>
      </c>
      <c r="BE418" s="109">
        <f t="shared" si="149"/>
        <v>0</v>
      </c>
      <c r="BF418" s="109">
        <f t="shared" si="150"/>
        <v>0</v>
      </c>
      <c r="BG418" s="109">
        <f t="shared" si="151"/>
        <v>0</v>
      </c>
      <c r="BH418" s="109">
        <f t="shared" si="152"/>
        <v>0</v>
      </c>
      <c r="BI418" s="109">
        <f t="shared" si="153"/>
        <v>0</v>
      </c>
      <c r="BJ418" s="18" t="s">
        <v>83</v>
      </c>
      <c r="BK418" s="109">
        <f t="shared" si="154"/>
        <v>0</v>
      </c>
      <c r="BL418" s="18" t="s">
        <v>218</v>
      </c>
      <c r="BM418" s="18" t="s">
        <v>1020</v>
      </c>
    </row>
    <row r="419" spans="2:65" s="1" customFormat="1" ht="51" customHeight="1">
      <c r="B419" s="34"/>
      <c r="C419" s="166" t="s">
        <v>624</v>
      </c>
      <c r="D419" s="166" t="s">
        <v>187</v>
      </c>
      <c r="E419" s="167" t="s">
        <v>1021</v>
      </c>
      <c r="F419" s="244" t="s">
        <v>1022</v>
      </c>
      <c r="G419" s="244"/>
      <c r="H419" s="244"/>
      <c r="I419" s="244"/>
      <c r="J419" s="168" t="s">
        <v>197</v>
      </c>
      <c r="K419" s="169">
        <v>1.533</v>
      </c>
      <c r="L419" s="245">
        <v>0</v>
      </c>
      <c r="M419" s="246"/>
      <c r="N419" s="247">
        <f t="shared" si="145"/>
        <v>0</v>
      </c>
      <c r="O419" s="247"/>
      <c r="P419" s="247"/>
      <c r="Q419" s="247"/>
      <c r="R419" s="36"/>
      <c r="T419" s="170" t="s">
        <v>22</v>
      </c>
      <c r="U419" s="43" t="s">
        <v>41</v>
      </c>
      <c r="V419" s="35"/>
      <c r="W419" s="171">
        <f t="shared" si="146"/>
        <v>0</v>
      </c>
      <c r="X419" s="171">
        <v>0</v>
      </c>
      <c r="Y419" s="171">
        <f t="shared" si="147"/>
        <v>0</v>
      </c>
      <c r="Z419" s="171">
        <v>0</v>
      </c>
      <c r="AA419" s="172">
        <f t="shared" si="148"/>
        <v>0</v>
      </c>
      <c r="AR419" s="18" t="s">
        <v>218</v>
      </c>
      <c r="AT419" s="18" t="s">
        <v>187</v>
      </c>
      <c r="AU419" s="18" t="s">
        <v>125</v>
      </c>
      <c r="AY419" s="18" t="s">
        <v>186</v>
      </c>
      <c r="BE419" s="109">
        <f t="shared" si="149"/>
        <v>0</v>
      </c>
      <c r="BF419" s="109">
        <f t="shared" si="150"/>
        <v>0</v>
      </c>
      <c r="BG419" s="109">
        <f t="shared" si="151"/>
        <v>0</v>
      </c>
      <c r="BH419" s="109">
        <f t="shared" si="152"/>
        <v>0</v>
      </c>
      <c r="BI419" s="109">
        <f t="shared" si="153"/>
        <v>0</v>
      </c>
      <c r="BJ419" s="18" t="s">
        <v>83</v>
      </c>
      <c r="BK419" s="109">
        <f t="shared" si="154"/>
        <v>0</v>
      </c>
      <c r="BL419" s="18" t="s">
        <v>218</v>
      </c>
      <c r="BM419" s="18" t="s">
        <v>1023</v>
      </c>
    </row>
    <row r="420" spans="2:65" s="1" customFormat="1" ht="38.25" customHeight="1">
      <c r="B420" s="34"/>
      <c r="C420" s="166" t="s">
        <v>1024</v>
      </c>
      <c r="D420" s="166" t="s">
        <v>187</v>
      </c>
      <c r="E420" s="167" t="s">
        <v>1025</v>
      </c>
      <c r="F420" s="244" t="s">
        <v>1026</v>
      </c>
      <c r="G420" s="244"/>
      <c r="H420" s="244"/>
      <c r="I420" s="244"/>
      <c r="J420" s="168" t="s">
        <v>190</v>
      </c>
      <c r="K420" s="169">
        <v>326.1</v>
      </c>
      <c r="L420" s="245">
        <v>0</v>
      </c>
      <c r="M420" s="246"/>
      <c r="N420" s="247">
        <f t="shared" si="145"/>
        <v>0</v>
      </c>
      <c r="O420" s="247"/>
      <c r="P420" s="247"/>
      <c r="Q420" s="247"/>
      <c r="R420" s="36"/>
      <c r="T420" s="170" t="s">
        <v>22</v>
      </c>
      <c r="U420" s="43" t="s">
        <v>41</v>
      </c>
      <c r="V420" s="35"/>
      <c r="W420" s="171">
        <f t="shared" si="146"/>
        <v>0</v>
      </c>
      <c r="X420" s="171">
        <v>0</v>
      </c>
      <c r="Y420" s="171">
        <f t="shared" si="147"/>
        <v>0</v>
      </c>
      <c r="Z420" s="171">
        <v>0</v>
      </c>
      <c r="AA420" s="172">
        <f t="shared" si="148"/>
        <v>0</v>
      </c>
      <c r="AR420" s="18" t="s">
        <v>218</v>
      </c>
      <c r="AT420" s="18" t="s">
        <v>187</v>
      </c>
      <c r="AU420" s="18" t="s">
        <v>125</v>
      </c>
      <c r="AY420" s="18" t="s">
        <v>186</v>
      </c>
      <c r="BE420" s="109">
        <f t="shared" si="149"/>
        <v>0</v>
      </c>
      <c r="BF420" s="109">
        <f t="shared" si="150"/>
        <v>0</v>
      </c>
      <c r="BG420" s="109">
        <f t="shared" si="151"/>
        <v>0</v>
      </c>
      <c r="BH420" s="109">
        <f t="shared" si="152"/>
        <v>0</v>
      </c>
      <c r="BI420" s="109">
        <f t="shared" si="153"/>
        <v>0</v>
      </c>
      <c r="BJ420" s="18" t="s">
        <v>83</v>
      </c>
      <c r="BK420" s="109">
        <f t="shared" si="154"/>
        <v>0</v>
      </c>
      <c r="BL420" s="18" t="s">
        <v>218</v>
      </c>
      <c r="BM420" s="18" t="s">
        <v>1027</v>
      </c>
    </row>
    <row r="421" spans="2:65" s="1" customFormat="1" ht="25.5" customHeight="1">
      <c r="B421" s="34"/>
      <c r="C421" s="173" t="s">
        <v>627</v>
      </c>
      <c r="D421" s="173" t="s">
        <v>199</v>
      </c>
      <c r="E421" s="174" t="s">
        <v>1028</v>
      </c>
      <c r="F421" s="248" t="s">
        <v>1029</v>
      </c>
      <c r="G421" s="248"/>
      <c r="H421" s="248"/>
      <c r="I421" s="248"/>
      <c r="J421" s="175" t="s">
        <v>190</v>
      </c>
      <c r="K421" s="176">
        <v>358.71</v>
      </c>
      <c r="L421" s="249">
        <v>0</v>
      </c>
      <c r="M421" s="250"/>
      <c r="N421" s="251">
        <f t="shared" si="145"/>
        <v>0</v>
      </c>
      <c r="O421" s="247"/>
      <c r="P421" s="247"/>
      <c r="Q421" s="247"/>
      <c r="R421" s="36"/>
      <c r="T421" s="170" t="s">
        <v>22</v>
      </c>
      <c r="U421" s="43" t="s">
        <v>41</v>
      </c>
      <c r="V421" s="35"/>
      <c r="W421" s="171">
        <f t="shared" si="146"/>
        <v>0</v>
      </c>
      <c r="X421" s="171">
        <v>0</v>
      </c>
      <c r="Y421" s="171">
        <f t="shared" si="147"/>
        <v>0</v>
      </c>
      <c r="Z421" s="171">
        <v>0</v>
      </c>
      <c r="AA421" s="172">
        <f t="shared" si="148"/>
        <v>0</v>
      </c>
      <c r="AR421" s="18" t="s">
        <v>246</v>
      </c>
      <c r="AT421" s="18" t="s">
        <v>199</v>
      </c>
      <c r="AU421" s="18" t="s">
        <v>125</v>
      </c>
      <c r="AY421" s="18" t="s">
        <v>186</v>
      </c>
      <c r="BE421" s="109">
        <f t="shared" si="149"/>
        <v>0</v>
      </c>
      <c r="BF421" s="109">
        <f t="shared" si="150"/>
        <v>0</v>
      </c>
      <c r="BG421" s="109">
        <f t="shared" si="151"/>
        <v>0</v>
      </c>
      <c r="BH421" s="109">
        <f t="shared" si="152"/>
        <v>0</v>
      </c>
      <c r="BI421" s="109">
        <f t="shared" si="153"/>
        <v>0</v>
      </c>
      <c r="BJ421" s="18" t="s">
        <v>83</v>
      </c>
      <c r="BK421" s="109">
        <f t="shared" si="154"/>
        <v>0</v>
      </c>
      <c r="BL421" s="18" t="s">
        <v>218</v>
      </c>
      <c r="BM421" s="18" t="s">
        <v>1030</v>
      </c>
    </row>
    <row r="422" spans="2:65" s="1" customFormat="1" ht="25.5" customHeight="1">
      <c r="B422" s="34"/>
      <c r="C422" s="166" t="s">
        <v>1031</v>
      </c>
      <c r="D422" s="166" t="s">
        <v>187</v>
      </c>
      <c r="E422" s="167" t="s">
        <v>1032</v>
      </c>
      <c r="F422" s="244" t="s">
        <v>1033</v>
      </c>
      <c r="G422" s="244"/>
      <c r="H422" s="244"/>
      <c r="I422" s="244"/>
      <c r="J422" s="168" t="s">
        <v>257</v>
      </c>
      <c r="K422" s="169">
        <v>521.76</v>
      </c>
      <c r="L422" s="245">
        <v>0</v>
      </c>
      <c r="M422" s="246"/>
      <c r="N422" s="247">
        <f t="shared" si="145"/>
        <v>0</v>
      </c>
      <c r="O422" s="247"/>
      <c r="P422" s="247"/>
      <c r="Q422" s="247"/>
      <c r="R422" s="36"/>
      <c r="T422" s="170" t="s">
        <v>22</v>
      </c>
      <c r="U422" s="43" t="s">
        <v>41</v>
      </c>
      <c r="V422" s="35"/>
      <c r="W422" s="171">
        <f t="shared" si="146"/>
        <v>0</v>
      </c>
      <c r="X422" s="171">
        <v>0</v>
      </c>
      <c r="Y422" s="171">
        <f t="shared" si="147"/>
        <v>0</v>
      </c>
      <c r="Z422" s="171">
        <v>0</v>
      </c>
      <c r="AA422" s="172">
        <f t="shared" si="148"/>
        <v>0</v>
      </c>
      <c r="AR422" s="18" t="s">
        <v>218</v>
      </c>
      <c r="AT422" s="18" t="s">
        <v>187</v>
      </c>
      <c r="AU422" s="18" t="s">
        <v>125</v>
      </c>
      <c r="AY422" s="18" t="s">
        <v>186</v>
      </c>
      <c r="BE422" s="109">
        <f t="shared" si="149"/>
        <v>0</v>
      </c>
      <c r="BF422" s="109">
        <f t="shared" si="150"/>
        <v>0</v>
      </c>
      <c r="BG422" s="109">
        <f t="shared" si="151"/>
        <v>0</v>
      </c>
      <c r="BH422" s="109">
        <f t="shared" si="152"/>
        <v>0</v>
      </c>
      <c r="BI422" s="109">
        <f t="shared" si="153"/>
        <v>0</v>
      </c>
      <c r="BJ422" s="18" t="s">
        <v>83</v>
      </c>
      <c r="BK422" s="109">
        <f t="shared" si="154"/>
        <v>0</v>
      </c>
      <c r="BL422" s="18" t="s">
        <v>218</v>
      </c>
      <c r="BM422" s="18" t="s">
        <v>1034</v>
      </c>
    </row>
    <row r="423" spans="2:65" s="1" customFormat="1" ht="25.5" customHeight="1">
      <c r="B423" s="34"/>
      <c r="C423" s="173" t="s">
        <v>631</v>
      </c>
      <c r="D423" s="173" t="s">
        <v>199</v>
      </c>
      <c r="E423" s="174" t="s">
        <v>1035</v>
      </c>
      <c r="F423" s="248" t="s">
        <v>1036</v>
      </c>
      <c r="G423" s="248"/>
      <c r="H423" s="248"/>
      <c r="I423" s="248"/>
      <c r="J423" s="175" t="s">
        <v>257</v>
      </c>
      <c r="K423" s="176">
        <v>573.936</v>
      </c>
      <c r="L423" s="249">
        <v>0</v>
      </c>
      <c r="M423" s="250"/>
      <c r="N423" s="251">
        <f t="shared" si="145"/>
        <v>0</v>
      </c>
      <c r="O423" s="247"/>
      <c r="P423" s="247"/>
      <c r="Q423" s="247"/>
      <c r="R423" s="36"/>
      <c r="T423" s="170" t="s">
        <v>22</v>
      </c>
      <c r="U423" s="43" t="s">
        <v>41</v>
      </c>
      <c r="V423" s="35"/>
      <c r="W423" s="171">
        <f t="shared" si="146"/>
        <v>0</v>
      </c>
      <c r="X423" s="171">
        <v>0</v>
      </c>
      <c r="Y423" s="171">
        <f t="shared" si="147"/>
        <v>0</v>
      </c>
      <c r="Z423" s="171">
        <v>0</v>
      </c>
      <c r="AA423" s="172">
        <f t="shared" si="148"/>
        <v>0</v>
      </c>
      <c r="AR423" s="18" t="s">
        <v>246</v>
      </c>
      <c r="AT423" s="18" t="s">
        <v>199</v>
      </c>
      <c r="AU423" s="18" t="s">
        <v>125</v>
      </c>
      <c r="AY423" s="18" t="s">
        <v>186</v>
      </c>
      <c r="BE423" s="109">
        <f t="shared" si="149"/>
        <v>0</v>
      </c>
      <c r="BF423" s="109">
        <f t="shared" si="150"/>
        <v>0</v>
      </c>
      <c r="BG423" s="109">
        <f t="shared" si="151"/>
        <v>0</v>
      </c>
      <c r="BH423" s="109">
        <f t="shared" si="152"/>
        <v>0</v>
      </c>
      <c r="BI423" s="109">
        <f t="shared" si="153"/>
        <v>0</v>
      </c>
      <c r="BJ423" s="18" t="s">
        <v>83</v>
      </c>
      <c r="BK423" s="109">
        <f t="shared" si="154"/>
        <v>0</v>
      </c>
      <c r="BL423" s="18" t="s">
        <v>218</v>
      </c>
      <c r="BM423" s="18" t="s">
        <v>1037</v>
      </c>
    </row>
    <row r="424" spans="2:65" s="1" customFormat="1" ht="16.5" customHeight="1">
      <c r="B424" s="34"/>
      <c r="C424" s="166" t="s">
        <v>1038</v>
      </c>
      <c r="D424" s="166" t="s">
        <v>187</v>
      </c>
      <c r="E424" s="167" t="s">
        <v>1039</v>
      </c>
      <c r="F424" s="244" t="s">
        <v>1040</v>
      </c>
      <c r="G424" s="244"/>
      <c r="H424" s="244"/>
      <c r="I424" s="244"/>
      <c r="J424" s="168" t="s">
        <v>257</v>
      </c>
      <c r="K424" s="169">
        <v>260.88</v>
      </c>
      <c r="L424" s="245">
        <v>0</v>
      </c>
      <c r="M424" s="246"/>
      <c r="N424" s="247">
        <f t="shared" si="145"/>
        <v>0</v>
      </c>
      <c r="O424" s="247"/>
      <c r="P424" s="247"/>
      <c r="Q424" s="247"/>
      <c r="R424" s="36"/>
      <c r="T424" s="170" t="s">
        <v>22</v>
      </c>
      <c r="U424" s="43" t="s">
        <v>41</v>
      </c>
      <c r="V424" s="35"/>
      <c r="W424" s="171">
        <f t="shared" si="146"/>
        <v>0</v>
      </c>
      <c r="X424" s="171">
        <v>0</v>
      </c>
      <c r="Y424" s="171">
        <f t="shared" si="147"/>
        <v>0</v>
      </c>
      <c r="Z424" s="171">
        <v>0</v>
      </c>
      <c r="AA424" s="172">
        <f t="shared" si="148"/>
        <v>0</v>
      </c>
      <c r="AR424" s="18" t="s">
        <v>218</v>
      </c>
      <c r="AT424" s="18" t="s">
        <v>187</v>
      </c>
      <c r="AU424" s="18" t="s">
        <v>125</v>
      </c>
      <c r="AY424" s="18" t="s">
        <v>186</v>
      </c>
      <c r="BE424" s="109">
        <f t="shared" si="149"/>
        <v>0</v>
      </c>
      <c r="BF424" s="109">
        <f t="shared" si="150"/>
        <v>0</v>
      </c>
      <c r="BG424" s="109">
        <f t="shared" si="151"/>
        <v>0</v>
      </c>
      <c r="BH424" s="109">
        <f t="shared" si="152"/>
        <v>0</v>
      </c>
      <c r="BI424" s="109">
        <f t="shared" si="153"/>
        <v>0</v>
      </c>
      <c r="BJ424" s="18" t="s">
        <v>83</v>
      </c>
      <c r="BK424" s="109">
        <f t="shared" si="154"/>
        <v>0</v>
      </c>
      <c r="BL424" s="18" t="s">
        <v>218</v>
      </c>
      <c r="BM424" s="18" t="s">
        <v>1041</v>
      </c>
    </row>
    <row r="425" spans="2:65" s="1" customFormat="1" ht="16.5" customHeight="1">
      <c r="B425" s="34"/>
      <c r="C425" s="173" t="s">
        <v>634</v>
      </c>
      <c r="D425" s="173" t="s">
        <v>199</v>
      </c>
      <c r="E425" s="174" t="s">
        <v>1042</v>
      </c>
      <c r="F425" s="248" t="s">
        <v>1043</v>
      </c>
      <c r="G425" s="248"/>
      <c r="H425" s="248"/>
      <c r="I425" s="248"/>
      <c r="J425" s="175" t="s">
        <v>257</v>
      </c>
      <c r="K425" s="176">
        <v>313.056</v>
      </c>
      <c r="L425" s="249">
        <v>0</v>
      </c>
      <c r="M425" s="250"/>
      <c r="N425" s="251">
        <f t="shared" si="145"/>
        <v>0</v>
      </c>
      <c r="O425" s="247"/>
      <c r="P425" s="247"/>
      <c r="Q425" s="247"/>
      <c r="R425" s="36"/>
      <c r="T425" s="170" t="s">
        <v>22</v>
      </c>
      <c r="U425" s="43" t="s">
        <v>41</v>
      </c>
      <c r="V425" s="35"/>
      <c r="W425" s="171">
        <f t="shared" si="146"/>
        <v>0</v>
      </c>
      <c r="X425" s="171">
        <v>0</v>
      </c>
      <c r="Y425" s="171">
        <f t="shared" si="147"/>
        <v>0</v>
      </c>
      <c r="Z425" s="171">
        <v>0</v>
      </c>
      <c r="AA425" s="172">
        <f t="shared" si="148"/>
        <v>0</v>
      </c>
      <c r="AR425" s="18" t="s">
        <v>246</v>
      </c>
      <c r="AT425" s="18" t="s">
        <v>199</v>
      </c>
      <c r="AU425" s="18" t="s">
        <v>125</v>
      </c>
      <c r="AY425" s="18" t="s">
        <v>186</v>
      </c>
      <c r="BE425" s="109">
        <f t="shared" si="149"/>
        <v>0</v>
      </c>
      <c r="BF425" s="109">
        <f t="shared" si="150"/>
        <v>0</v>
      </c>
      <c r="BG425" s="109">
        <f t="shared" si="151"/>
        <v>0</v>
      </c>
      <c r="BH425" s="109">
        <f t="shared" si="152"/>
        <v>0</v>
      </c>
      <c r="BI425" s="109">
        <f t="shared" si="153"/>
        <v>0</v>
      </c>
      <c r="BJ425" s="18" t="s">
        <v>83</v>
      </c>
      <c r="BK425" s="109">
        <f t="shared" si="154"/>
        <v>0</v>
      </c>
      <c r="BL425" s="18" t="s">
        <v>218</v>
      </c>
      <c r="BM425" s="18" t="s">
        <v>1044</v>
      </c>
    </row>
    <row r="426" spans="2:65" s="1" customFormat="1" ht="16.5" customHeight="1">
      <c r="B426" s="34"/>
      <c r="C426" s="166" t="s">
        <v>1045</v>
      </c>
      <c r="D426" s="166" t="s">
        <v>187</v>
      </c>
      <c r="E426" s="167" t="s">
        <v>1046</v>
      </c>
      <c r="F426" s="244" t="s">
        <v>1047</v>
      </c>
      <c r="G426" s="244"/>
      <c r="H426" s="244"/>
      <c r="I426" s="244"/>
      <c r="J426" s="168" t="s">
        <v>190</v>
      </c>
      <c r="K426" s="169">
        <v>326.1</v>
      </c>
      <c r="L426" s="245">
        <v>0</v>
      </c>
      <c r="M426" s="246"/>
      <c r="N426" s="247">
        <f t="shared" si="145"/>
        <v>0</v>
      </c>
      <c r="O426" s="247"/>
      <c r="P426" s="247"/>
      <c r="Q426" s="247"/>
      <c r="R426" s="36"/>
      <c r="T426" s="170" t="s">
        <v>22</v>
      </c>
      <c r="U426" s="43" t="s">
        <v>41</v>
      </c>
      <c r="V426" s="35"/>
      <c r="W426" s="171">
        <f t="shared" si="146"/>
        <v>0</v>
      </c>
      <c r="X426" s="171">
        <v>0</v>
      </c>
      <c r="Y426" s="171">
        <f t="shared" si="147"/>
        <v>0</v>
      </c>
      <c r="Z426" s="171">
        <v>0</v>
      </c>
      <c r="AA426" s="172">
        <f t="shared" si="148"/>
        <v>0</v>
      </c>
      <c r="AR426" s="18" t="s">
        <v>218</v>
      </c>
      <c r="AT426" s="18" t="s">
        <v>187</v>
      </c>
      <c r="AU426" s="18" t="s">
        <v>125</v>
      </c>
      <c r="AY426" s="18" t="s">
        <v>186</v>
      </c>
      <c r="BE426" s="109">
        <f t="shared" si="149"/>
        <v>0</v>
      </c>
      <c r="BF426" s="109">
        <f t="shared" si="150"/>
        <v>0</v>
      </c>
      <c r="BG426" s="109">
        <f t="shared" si="151"/>
        <v>0</v>
      </c>
      <c r="BH426" s="109">
        <f t="shared" si="152"/>
        <v>0</v>
      </c>
      <c r="BI426" s="109">
        <f t="shared" si="153"/>
        <v>0</v>
      </c>
      <c r="BJ426" s="18" t="s">
        <v>83</v>
      </c>
      <c r="BK426" s="109">
        <f t="shared" si="154"/>
        <v>0</v>
      </c>
      <c r="BL426" s="18" t="s">
        <v>218</v>
      </c>
      <c r="BM426" s="18" t="s">
        <v>1048</v>
      </c>
    </row>
    <row r="427" spans="2:65" s="1" customFormat="1" ht="25.5" customHeight="1">
      <c r="B427" s="34"/>
      <c r="C427" s="166" t="s">
        <v>638</v>
      </c>
      <c r="D427" s="166" t="s">
        <v>187</v>
      </c>
      <c r="E427" s="167" t="s">
        <v>1049</v>
      </c>
      <c r="F427" s="244" t="s">
        <v>1050</v>
      </c>
      <c r="G427" s="244"/>
      <c r="H427" s="244"/>
      <c r="I427" s="244"/>
      <c r="J427" s="168" t="s">
        <v>190</v>
      </c>
      <c r="K427" s="169">
        <v>326.1</v>
      </c>
      <c r="L427" s="245">
        <v>0</v>
      </c>
      <c r="M427" s="246"/>
      <c r="N427" s="247">
        <f t="shared" si="145"/>
        <v>0</v>
      </c>
      <c r="O427" s="247"/>
      <c r="P427" s="247"/>
      <c r="Q427" s="247"/>
      <c r="R427" s="36"/>
      <c r="T427" s="170" t="s">
        <v>22</v>
      </c>
      <c r="U427" s="43" t="s">
        <v>41</v>
      </c>
      <c r="V427" s="35"/>
      <c r="W427" s="171">
        <f t="shared" si="146"/>
        <v>0</v>
      </c>
      <c r="X427" s="171">
        <v>0</v>
      </c>
      <c r="Y427" s="171">
        <f t="shared" si="147"/>
        <v>0</v>
      </c>
      <c r="Z427" s="171">
        <v>0</v>
      </c>
      <c r="AA427" s="172">
        <f t="shared" si="148"/>
        <v>0</v>
      </c>
      <c r="AR427" s="18" t="s">
        <v>218</v>
      </c>
      <c r="AT427" s="18" t="s">
        <v>187</v>
      </c>
      <c r="AU427" s="18" t="s">
        <v>125</v>
      </c>
      <c r="AY427" s="18" t="s">
        <v>186</v>
      </c>
      <c r="BE427" s="109">
        <f t="shared" si="149"/>
        <v>0</v>
      </c>
      <c r="BF427" s="109">
        <f t="shared" si="150"/>
        <v>0</v>
      </c>
      <c r="BG427" s="109">
        <f t="shared" si="151"/>
        <v>0</v>
      </c>
      <c r="BH427" s="109">
        <f t="shared" si="152"/>
        <v>0</v>
      </c>
      <c r="BI427" s="109">
        <f t="shared" si="153"/>
        <v>0</v>
      </c>
      <c r="BJ427" s="18" t="s">
        <v>83</v>
      </c>
      <c r="BK427" s="109">
        <f t="shared" si="154"/>
        <v>0</v>
      </c>
      <c r="BL427" s="18" t="s">
        <v>218</v>
      </c>
      <c r="BM427" s="18" t="s">
        <v>1051</v>
      </c>
    </row>
    <row r="428" spans="2:65" s="1" customFormat="1" ht="38.25" customHeight="1">
      <c r="B428" s="34"/>
      <c r="C428" s="166" t="s">
        <v>1052</v>
      </c>
      <c r="D428" s="166" t="s">
        <v>187</v>
      </c>
      <c r="E428" s="167" t="s">
        <v>1053</v>
      </c>
      <c r="F428" s="244" t="s">
        <v>1054</v>
      </c>
      <c r="G428" s="244"/>
      <c r="H428" s="244"/>
      <c r="I428" s="244"/>
      <c r="J428" s="168" t="s">
        <v>190</v>
      </c>
      <c r="K428" s="169">
        <v>326.1</v>
      </c>
      <c r="L428" s="245">
        <v>0</v>
      </c>
      <c r="M428" s="246"/>
      <c r="N428" s="247">
        <f t="shared" si="145"/>
        <v>0</v>
      </c>
      <c r="O428" s="247"/>
      <c r="P428" s="247"/>
      <c r="Q428" s="247"/>
      <c r="R428" s="36"/>
      <c r="T428" s="170" t="s">
        <v>22</v>
      </c>
      <c r="U428" s="43" t="s">
        <v>41</v>
      </c>
      <c r="V428" s="35"/>
      <c r="W428" s="171">
        <f t="shared" si="146"/>
        <v>0</v>
      </c>
      <c r="X428" s="171">
        <v>0</v>
      </c>
      <c r="Y428" s="171">
        <f t="shared" si="147"/>
        <v>0</v>
      </c>
      <c r="Z428" s="171">
        <v>0</v>
      </c>
      <c r="AA428" s="172">
        <f t="shared" si="148"/>
        <v>0</v>
      </c>
      <c r="AR428" s="18" t="s">
        <v>218</v>
      </c>
      <c r="AT428" s="18" t="s">
        <v>187</v>
      </c>
      <c r="AU428" s="18" t="s">
        <v>125</v>
      </c>
      <c r="AY428" s="18" t="s">
        <v>186</v>
      </c>
      <c r="BE428" s="109">
        <f t="shared" si="149"/>
        <v>0</v>
      </c>
      <c r="BF428" s="109">
        <f t="shared" si="150"/>
        <v>0</v>
      </c>
      <c r="BG428" s="109">
        <f t="shared" si="151"/>
        <v>0</v>
      </c>
      <c r="BH428" s="109">
        <f t="shared" si="152"/>
        <v>0</v>
      </c>
      <c r="BI428" s="109">
        <f t="shared" si="153"/>
        <v>0</v>
      </c>
      <c r="BJ428" s="18" t="s">
        <v>83</v>
      </c>
      <c r="BK428" s="109">
        <f t="shared" si="154"/>
        <v>0</v>
      </c>
      <c r="BL428" s="18" t="s">
        <v>218</v>
      </c>
      <c r="BM428" s="18" t="s">
        <v>1055</v>
      </c>
    </row>
    <row r="429" spans="2:65" s="1" customFormat="1" ht="16.5" customHeight="1">
      <c r="B429" s="34"/>
      <c r="C429" s="166" t="s">
        <v>641</v>
      </c>
      <c r="D429" s="166" t="s">
        <v>187</v>
      </c>
      <c r="E429" s="167" t="s">
        <v>1056</v>
      </c>
      <c r="F429" s="244" t="s">
        <v>1057</v>
      </c>
      <c r="G429" s="244"/>
      <c r="H429" s="244"/>
      <c r="I429" s="244"/>
      <c r="J429" s="168" t="s">
        <v>257</v>
      </c>
      <c r="K429" s="169">
        <v>25</v>
      </c>
      <c r="L429" s="245">
        <v>0</v>
      </c>
      <c r="M429" s="246"/>
      <c r="N429" s="247">
        <f t="shared" si="145"/>
        <v>0</v>
      </c>
      <c r="O429" s="247"/>
      <c r="P429" s="247"/>
      <c r="Q429" s="247"/>
      <c r="R429" s="36"/>
      <c r="T429" s="170" t="s">
        <v>22</v>
      </c>
      <c r="U429" s="43" t="s">
        <v>41</v>
      </c>
      <c r="V429" s="35"/>
      <c r="W429" s="171">
        <f t="shared" si="146"/>
        <v>0</v>
      </c>
      <c r="X429" s="171">
        <v>0</v>
      </c>
      <c r="Y429" s="171">
        <f t="shared" si="147"/>
        <v>0</v>
      </c>
      <c r="Z429" s="171">
        <v>0</v>
      </c>
      <c r="AA429" s="172">
        <f t="shared" si="148"/>
        <v>0</v>
      </c>
      <c r="AR429" s="18" t="s">
        <v>218</v>
      </c>
      <c r="AT429" s="18" t="s">
        <v>187</v>
      </c>
      <c r="AU429" s="18" t="s">
        <v>125</v>
      </c>
      <c r="AY429" s="18" t="s">
        <v>186</v>
      </c>
      <c r="BE429" s="109">
        <f t="shared" si="149"/>
        <v>0</v>
      </c>
      <c r="BF429" s="109">
        <f t="shared" si="150"/>
        <v>0</v>
      </c>
      <c r="BG429" s="109">
        <f t="shared" si="151"/>
        <v>0</v>
      </c>
      <c r="BH429" s="109">
        <f t="shared" si="152"/>
        <v>0</v>
      </c>
      <c r="BI429" s="109">
        <f t="shared" si="153"/>
        <v>0</v>
      </c>
      <c r="BJ429" s="18" t="s">
        <v>83</v>
      </c>
      <c r="BK429" s="109">
        <f t="shared" si="154"/>
        <v>0</v>
      </c>
      <c r="BL429" s="18" t="s">
        <v>218</v>
      </c>
      <c r="BM429" s="18" t="s">
        <v>1058</v>
      </c>
    </row>
    <row r="430" spans="2:65" s="1" customFormat="1" ht="25.5" customHeight="1">
      <c r="B430" s="34"/>
      <c r="C430" s="173" t="s">
        <v>1059</v>
      </c>
      <c r="D430" s="173" t="s">
        <v>199</v>
      </c>
      <c r="E430" s="174" t="s">
        <v>1060</v>
      </c>
      <c r="F430" s="248" t="s">
        <v>1061</v>
      </c>
      <c r="G430" s="248"/>
      <c r="H430" s="248"/>
      <c r="I430" s="248"/>
      <c r="J430" s="175" t="s">
        <v>257</v>
      </c>
      <c r="K430" s="176">
        <v>26.25</v>
      </c>
      <c r="L430" s="249">
        <v>0</v>
      </c>
      <c r="M430" s="250"/>
      <c r="N430" s="251">
        <f t="shared" si="145"/>
        <v>0</v>
      </c>
      <c r="O430" s="247"/>
      <c r="P430" s="247"/>
      <c r="Q430" s="247"/>
      <c r="R430" s="36"/>
      <c r="T430" s="170" t="s">
        <v>22</v>
      </c>
      <c r="U430" s="43" t="s">
        <v>41</v>
      </c>
      <c r="V430" s="35"/>
      <c r="W430" s="171">
        <f t="shared" si="146"/>
        <v>0</v>
      </c>
      <c r="X430" s="171">
        <v>0</v>
      </c>
      <c r="Y430" s="171">
        <f t="shared" si="147"/>
        <v>0</v>
      </c>
      <c r="Z430" s="171">
        <v>0</v>
      </c>
      <c r="AA430" s="172">
        <f t="shared" si="148"/>
        <v>0</v>
      </c>
      <c r="AR430" s="18" t="s">
        <v>246</v>
      </c>
      <c r="AT430" s="18" t="s">
        <v>199</v>
      </c>
      <c r="AU430" s="18" t="s">
        <v>125</v>
      </c>
      <c r="AY430" s="18" t="s">
        <v>186</v>
      </c>
      <c r="BE430" s="109">
        <f t="shared" si="149"/>
        <v>0</v>
      </c>
      <c r="BF430" s="109">
        <f t="shared" si="150"/>
        <v>0</v>
      </c>
      <c r="BG430" s="109">
        <f t="shared" si="151"/>
        <v>0</v>
      </c>
      <c r="BH430" s="109">
        <f t="shared" si="152"/>
        <v>0</v>
      </c>
      <c r="BI430" s="109">
        <f t="shared" si="153"/>
        <v>0</v>
      </c>
      <c r="BJ430" s="18" t="s">
        <v>83</v>
      </c>
      <c r="BK430" s="109">
        <f t="shared" si="154"/>
        <v>0</v>
      </c>
      <c r="BL430" s="18" t="s">
        <v>218</v>
      </c>
      <c r="BM430" s="18" t="s">
        <v>1062</v>
      </c>
    </row>
    <row r="431" spans="2:65" s="1" customFormat="1" ht="51" customHeight="1">
      <c r="B431" s="34"/>
      <c r="C431" s="166" t="s">
        <v>645</v>
      </c>
      <c r="D431" s="166" t="s">
        <v>187</v>
      </c>
      <c r="E431" s="167" t="s">
        <v>1063</v>
      </c>
      <c r="F431" s="244" t="s">
        <v>1064</v>
      </c>
      <c r="G431" s="244"/>
      <c r="H431" s="244"/>
      <c r="I431" s="244"/>
      <c r="J431" s="168" t="s">
        <v>197</v>
      </c>
      <c r="K431" s="169">
        <v>3.006</v>
      </c>
      <c r="L431" s="245">
        <v>0</v>
      </c>
      <c r="M431" s="246"/>
      <c r="N431" s="247">
        <f t="shared" si="145"/>
        <v>0</v>
      </c>
      <c r="O431" s="247"/>
      <c r="P431" s="247"/>
      <c r="Q431" s="247"/>
      <c r="R431" s="36"/>
      <c r="T431" s="170" t="s">
        <v>22</v>
      </c>
      <c r="U431" s="43" t="s">
        <v>41</v>
      </c>
      <c r="V431" s="35"/>
      <c r="W431" s="171">
        <f t="shared" si="146"/>
        <v>0</v>
      </c>
      <c r="X431" s="171">
        <v>0</v>
      </c>
      <c r="Y431" s="171">
        <f t="shared" si="147"/>
        <v>0</v>
      </c>
      <c r="Z431" s="171">
        <v>0</v>
      </c>
      <c r="AA431" s="172">
        <f t="shared" si="148"/>
        <v>0</v>
      </c>
      <c r="AR431" s="18" t="s">
        <v>218</v>
      </c>
      <c r="AT431" s="18" t="s">
        <v>187</v>
      </c>
      <c r="AU431" s="18" t="s">
        <v>125</v>
      </c>
      <c r="AY431" s="18" t="s">
        <v>186</v>
      </c>
      <c r="BE431" s="109">
        <f t="shared" si="149"/>
        <v>0</v>
      </c>
      <c r="BF431" s="109">
        <f t="shared" si="150"/>
        <v>0</v>
      </c>
      <c r="BG431" s="109">
        <f t="shared" si="151"/>
        <v>0</v>
      </c>
      <c r="BH431" s="109">
        <f t="shared" si="152"/>
        <v>0</v>
      </c>
      <c r="BI431" s="109">
        <f t="shared" si="153"/>
        <v>0</v>
      </c>
      <c r="BJ431" s="18" t="s">
        <v>83</v>
      </c>
      <c r="BK431" s="109">
        <f t="shared" si="154"/>
        <v>0</v>
      </c>
      <c r="BL431" s="18" t="s">
        <v>218</v>
      </c>
      <c r="BM431" s="18" t="s">
        <v>1065</v>
      </c>
    </row>
    <row r="432" spans="2:65" s="1" customFormat="1" ht="63.75" customHeight="1">
      <c r="B432" s="34"/>
      <c r="C432" s="166" t="s">
        <v>1066</v>
      </c>
      <c r="D432" s="166" t="s">
        <v>187</v>
      </c>
      <c r="E432" s="167" t="s">
        <v>1067</v>
      </c>
      <c r="F432" s="244" t="s">
        <v>1068</v>
      </c>
      <c r="G432" s="244"/>
      <c r="H432" s="244"/>
      <c r="I432" s="244"/>
      <c r="J432" s="168" t="s">
        <v>197</v>
      </c>
      <c r="K432" s="169">
        <v>3.006</v>
      </c>
      <c r="L432" s="245">
        <v>0</v>
      </c>
      <c r="M432" s="246"/>
      <c r="N432" s="247">
        <f t="shared" si="145"/>
        <v>0</v>
      </c>
      <c r="O432" s="247"/>
      <c r="P432" s="247"/>
      <c r="Q432" s="247"/>
      <c r="R432" s="36"/>
      <c r="T432" s="170" t="s">
        <v>22</v>
      </c>
      <c r="U432" s="43" t="s">
        <v>41</v>
      </c>
      <c r="V432" s="35"/>
      <c r="W432" s="171">
        <f t="shared" si="146"/>
        <v>0</v>
      </c>
      <c r="X432" s="171">
        <v>0</v>
      </c>
      <c r="Y432" s="171">
        <f t="shared" si="147"/>
        <v>0</v>
      </c>
      <c r="Z432" s="171">
        <v>0</v>
      </c>
      <c r="AA432" s="172">
        <f t="shared" si="148"/>
        <v>0</v>
      </c>
      <c r="AR432" s="18" t="s">
        <v>218</v>
      </c>
      <c r="AT432" s="18" t="s">
        <v>187</v>
      </c>
      <c r="AU432" s="18" t="s">
        <v>125</v>
      </c>
      <c r="AY432" s="18" t="s">
        <v>186</v>
      </c>
      <c r="BE432" s="109">
        <f t="shared" si="149"/>
        <v>0</v>
      </c>
      <c r="BF432" s="109">
        <f t="shared" si="150"/>
        <v>0</v>
      </c>
      <c r="BG432" s="109">
        <f t="shared" si="151"/>
        <v>0</v>
      </c>
      <c r="BH432" s="109">
        <f t="shared" si="152"/>
        <v>0</v>
      </c>
      <c r="BI432" s="109">
        <f t="shared" si="153"/>
        <v>0</v>
      </c>
      <c r="BJ432" s="18" t="s">
        <v>83</v>
      </c>
      <c r="BK432" s="109">
        <f t="shared" si="154"/>
        <v>0</v>
      </c>
      <c r="BL432" s="18" t="s">
        <v>218</v>
      </c>
      <c r="BM432" s="18" t="s">
        <v>1069</v>
      </c>
    </row>
    <row r="433" spans="2:65" s="1" customFormat="1" ht="63.75" customHeight="1">
      <c r="B433" s="34"/>
      <c r="C433" s="166" t="s">
        <v>648</v>
      </c>
      <c r="D433" s="166" t="s">
        <v>187</v>
      </c>
      <c r="E433" s="167" t="s">
        <v>1070</v>
      </c>
      <c r="F433" s="244" t="s">
        <v>1071</v>
      </c>
      <c r="G433" s="244"/>
      <c r="H433" s="244"/>
      <c r="I433" s="244"/>
      <c r="J433" s="168" t="s">
        <v>197</v>
      </c>
      <c r="K433" s="169">
        <v>3.006</v>
      </c>
      <c r="L433" s="245">
        <v>0</v>
      </c>
      <c r="M433" s="246"/>
      <c r="N433" s="247">
        <f t="shared" si="145"/>
        <v>0</v>
      </c>
      <c r="O433" s="247"/>
      <c r="P433" s="247"/>
      <c r="Q433" s="247"/>
      <c r="R433" s="36"/>
      <c r="T433" s="170" t="s">
        <v>22</v>
      </c>
      <c r="U433" s="43" t="s">
        <v>41</v>
      </c>
      <c r="V433" s="35"/>
      <c r="W433" s="171">
        <f t="shared" si="146"/>
        <v>0</v>
      </c>
      <c r="X433" s="171">
        <v>0</v>
      </c>
      <c r="Y433" s="171">
        <f t="shared" si="147"/>
        <v>0</v>
      </c>
      <c r="Z433" s="171">
        <v>0</v>
      </c>
      <c r="AA433" s="172">
        <f t="shared" si="148"/>
        <v>0</v>
      </c>
      <c r="AR433" s="18" t="s">
        <v>218</v>
      </c>
      <c r="AT433" s="18" t="s">
        <v>187</v>
      </c>
      <c r="AU433" s="18" t="s">
        <v>125</v>
      </c>
      <c r="AY433" s="18" t="s">
        <v>186</v>
      </c>
      <c r="BE433" s="109">
        <f t="shared" si="149"/>
        <v>0</v>
      </c>
      <c r="BF433" s="109">
        <f t="shared" si="150"/>
        <v>0</v>
      </c>
      <c r="BG433" s="109">
        <f t="shared" si="151"/>
        <v>0</v>
      </c>
      <c r="BH433" s="109">
        <f t="shared" si="152"/>
        <v>0</v>
      </c>
      <c r="BI433" s="109">
        <f t="shared" si="153"/>
        <v>0</v>
      </c>
      <c r="BJ433" s="18" t="s">
        <v>83</v>
      </c>
      <c r="BK433" s="109">
        <f t="shared" si="154"/>
        <v>0</v>
      </c>
      <c r="BL433" s="18" t="s">
        <v>218</v>
      </c>
      <c r="BM433" s="18" t="s">
        <v>1072</v>
      </c>
    </row>
    <row r="434" spans="2:63" s="9" customFormat="1" ht="29.85" customHeight="1">
      <c r="B434" s="155"/>
      <c r="C434" s="156"/>
      <c r="D434" s="165" t="s">
        <v>157</v>
      </c>
      <c r="E434" s="165"/>
      <c r="F434" s="165"/>
      <c r="G434" s="165"/>
      <c r="H434" s="165"/>
      <c r="I434" s="165"/>
      <c r="J434" s="165"/>
      <c r="K434" s="165"/>
      <c r="L434" s="165"/>
      <c r="M434" s="165"/>
      <c r="N434" s="257">
        <f>BK434</f>
        <v>0</v>
      </c>
      <c r="O434" s="258"/>
      <c r="P434" s="258"/>
      <c r="Q434" s="258"/>
      <c r="R434" s="158"/>
      <c r="T434" s="159"/>
      <c r="U434" s="156"/>
      <c r="V434" s="156"/>
      <c r="W434" s="160">
        <f>SUM(W435:W443)</f>
        <v>0</v>
      </c>
      <c r="X434" s="156"/>
      <c r="Y434" s="160">
        <f>SUM(Y435:Y443)</f>
        <v>0</v>
      </c>
      <c r="Z434" s="156"/>
      <c r="AA434" s="161">
        <f>SUM(AA435:AA443)</f>
        <v>0</v>
      </c>
      <c r="AR434" s="162" t="s">
        <v>125</v>
      </c>
      <c r="AT434" s="163" t="s">
        <v>75</v>
      </c>
      <c r="AU434" s="163" t="s">
        <v>83</v>
      </c>
      <c r="AY434" s="162" t="s">
        <v>186</v>
      </c>
      <c r="BK434" s="164">
        <f>SUM(BK435:BK443)</f>
        <v>0</v>
      </c>
    </row>
    <row r="435" spans="2:65" s="1" customFormat="1" ht="38.25" customHeight="1">
      <c r="B435" s="34"/>
      <c r="C435" s="166" t="s">
        <v>1073</v>
      </c>
      <c r="D435" s="166" t="s">
        <v>187</v>
      </c>
      <c r="E435" s="167" t="s">
        <v>1074</v>
      </c>
      <c r="F435" s="244" t="s">
        <v>1075</v>
      </c>
      <c r="G435" s="244"/>
      <c r="H435" s="244"/>
      <c r="I435" s="244"/>
      <c r="J435" s="168" t="s">
        <v>190</v>
      </c>
      <c r="K435" s="169">
        <v>216.04</v>
      </c>
      <c r="L435" s="245">
        <v>0</v>
      </c>
      <c r="M435" s="246"/>
      <c r="N435" s="247">
        <f aca="true" t="shared" si="155" ref="N435:N443">ROUND(L435*K435,2)</f>
        <v>0</v>
      </c>
      <c r="O435" s="247"/>
      <c r="P435" s="247"/>
      <c r="Q435" s="247"/>
      <c r="R435" s="36"/>
      <c r="T435" s="170" t="s">
        <v>22</v>
      </c>
      <c r="U435" s="43" t="s">
        <v>41</v>
      </c>
      <c r="V435" s="35"/>
      <c r="W435" s="171">
        <f aca="true" t="shared" si="156" ref="W435:W443">V435*K435</f>
        <v>0</v>
      </c>
      <c r="X435" s="171">
        <v>0</v>
      </c>
      <c r="Y435" s="171">
        <f aca="true" t="shared" si="157" ref="Y435:Y443">X435*K435</f>
        <v>0</v>
      </c>
      <c r="Z435" s="171">
        <v>0</v>
      </c>
      <c r="AA435" s="172">
        <f aca="true" t="shared" si="158" ref="AA435:AA443">Z435*K435</f>
        <v>0</v>
      </c>
      <c r="AR435" s="18" t="s">
        <v>218</v>
      </c>
      <c r="AT435" s="18" t="s">
        <v>187</v>
      </c>
      <c r="AU435" s="18" t="s">
        <v>125</v>
      </c>
      <c r="AY435" s="18" t="s">
        <v>186</v>
      </c>
      <c r="BE435" s="109">
        <f aca="true" t="shared" si="159" ref="BE435:BE443">IF(U435="základní",N435,0)</f>
        <v>0</v>
      </c>
      <c r="BF435" s="109">
        <f aca="true" t="shared" si="160" ref="BF435:BF443">IF(U435="snížená",N435,0)</f>
        <v>0</v>
      </c>
      <c r="BG435" s="109">
        <f aca="true" t="shared" si="161" ref="BG435:BG443">IF(U435="zákl. přenesená",N435,0)</f>
        <v>0</v>
      </c>
      <c r="BH435" s="109">
        <f aca="true" t="shared" si="162" ref="BH435:BH443">IF(U435="sníž. přenesená",N435,0)</f>
        <v>0</v>
      </c>
      <c r="BI435" s="109">
        <f aca="true" t="shared" si="163" ref="BI435:BI443">IF(U435="nulová",N435,0)</f>
        <v>0</v>
      </c>
      <c r="BJ435" s="18" t="s">
        <v>83</v>
      </c>
      <c r="BK435" s="109">
        <f aca="true" t="shared" si="164" ref="BK435:BK443">ROUND(L435*K435,2)</f>
        <v>0</v>
      </c>
      <c r="BL435" s="18" t="s">
        <v>218</v>
      </c>
      <c r="BM435" s="18" t="s">
        <v>1076</v>
      </c>
    </row>
    <row r="436" spans="2:65" s="1" customFormat="1" ht="25.5" customHeight="1">
      <c r="B436" s="34"/>
      <c r="C436" s="166" t="s">
        <v>652</v>
      </c>
      <c r="D436" s="166" t="s">
        <v>187</v>
      </c>
      <c r="E436" s="167" t="s">
        <v>1077</v>
      </c>
      <c r="F436" s="244" t="s">
        <v>1078</v>
      </c>
      <c r="G436" s="244"/>
      <c r="H436" s="244"/>
      <c r="I436" s="244"/>
      <c r="J436" s="168" t="s">
        <v>257</v>
      </c>
      <c r="K436" s="169">
        <v>106.582</v>
      </c>
      <c r="L436" s="245">
        <v>0</v>
      </c>
      <c r="M436" s="246"/>
      <c r="N436" s="247">
        <f t="shared" si="155"/>
        <v>0</v>
      </c>
      <c r="O436" s="247"/>
      <c r="P436" s="247"/>
      <c r="Q436" s="247"/>
      <c r="R436" s="36"/>
      <c r="T436" s="170" t="s">
        <v>22</v>
      </c>
      <c r="U436" s="43" t="s">
        <v>41</v>
      </c>
      <c r="V436" s="35"/>
      <c r="W436" s="171">
        <f t="shared" si="156"/>
        <v>0</v>
      </c>
      <c r="X436" s="171">
        <v>0</v>
      </c>
      <c r="Y436" s="171">
        <f t="shared" si="157"/>
        <v>0</v>
      </c>
      <c r="Z436" s="171">
        <v>0</v>
      </c>
      <c r="AA436" s="172">
        <f t="shared" si="158"/>
        <v>0</v>
      </c>
      <c r="AR436" s="18" t="s">
        <v>218</v>
      </c>
      <c r="AT436" s="18" t="s">
        <v>187</v>
      </c>
      <c r="AU436" s="18" t="s">
        <v>125</v>
      </c>
      <c r="AY436" s="18" t="s">
        <v>186</v>
      </c>
      <c r="BE436" s="109">
        <f t="shared" si="159"/>
        <v>0</v>
      </c>
      <c r="BF436" s="109">
        <f t="shared" si="160"/>
        <v>0</v>
      </c>
      <c r="BG436" s="109">
        <f t="shared" si="161"/>
        <v>0</v>
      </c>
      <c r="BH436" s="109">
        <f t="shared" si="162"/>
        <v>0</v>
      </c>
      <c r="BI436" s="109">
        <f t="shared" si="163"/>
        <v>0</v>
      </c>
      <c r="BJ436" s="18" t="s">
        <v>83</v>
      </c>
      <c r="BK436" s="109">
        <f t="shared" si="164"/>
        <v>0</v>
      </c>
      <c r="BL436" s="18" t="s">
        <v>218</v>
      </c>
      <c r="BM436" s="18" t="s">
        <v>1079</v>
      </c>
    </row>
    <row r="437" spans="2:65" s="1" customFormat="1" ht="25.5" customHeight="1">
      <c r="B437" s="34"/>
      <c r="C437" s="166" t="s">
        <v>1080</v>
      </c>
      <c r="D437" s="166" t="s">
        <v>187</v>
      </c>
      <c r="E437" s="167" t="s">
        <v>1081</v>
      </c>
      <c r="F437" s="244" t="s">
        <v>1082</v>
      </c>
      <c r="G437" s="244"/>
      <c r="H437" s="244"/>
      <c r="I437" s="244"/>
      <c r="J437" s="168" t="s">
        <v>190</v>
      </c>
      <c r="K437" s="169">
        <v>216.04</v>
      </c>
      <c r="L437" s="245">
        <v>0</v>
      </c>
      <c r="M437" s="246"/>
      <c r="N437" s="247">
        <f t="shared" si="155"/>
        <v>0</v>
      </c>
      <c r="O437" s="247"/>
      <c r="P437" s="247"/>
      <c r="Q437" s="247"/>
      <c r="R437" s="36"/>
      <c r="T437" s="170" t="s">
        <v>22</v>
      </c>
      <c r="U437" s="43" t="s">
        <v>41</v>
      </c>
      <c r="V437" s="35"/>
      <c r="W437" s="171">
        <f t="shared" si="156"/>
        <v>0</v>
      </c>
      <c r="X437" s="171">
        <v>0</v>
      </c>
      <c r="Y437" s="171">
        <f t="shared" si="157"/>
        <v>0</v>
      </c>
      <c r="Z437" s="171">
        <v>0</v>
      </c>
      <c r="AA437" s="172">
        <f t="shared" si="158"/>
        <v>0</v>
      </c>
      <c r="AR437" s="18" t="s">
        <v>218</v>
      </c>
      <c r="AT437" s="18" t="s">
        <v>187</v>
      </c>
      <c r="AU437" s="18" t="s">
        <v>125</v>
      </c>
      <c r="AY437" s="18" t="s">
        <v>186</v>
      </c>
      <c r="BE437" s="109">
        <f t="shared" si="159"/>
        <v>0</v>
      </c>
      <c r="BF437" s="109">
        <f t="shared" si="160"/>
        <v>0</v>
      </c>
      <c r="BG437" s="109">
        <f t="shared" si="161"/>
        <v>0</v>
      </c>
      <c r="BH437" s="109">
        <f t="shared" si="162"/>
        <v>0</v>
      </c>
      <c r="BI437" s="109">
        <f t="shared" si="163"/>
        <v>0</v>
      </c>
      <c r="BJ437" s="18" t="s">
        <v>83</v>
      </c>
      <c r="BK437" s="109">
        <f t="shared" si="164"/>
        <v>0</v>
      </c>
      <c r="BL437" s="18" t="s">
        <v>218</v>
      </c>
      <c r="BM437" s="18" t="s">
        <v>1083</v>
      </c>
    </row>
    <row r="438" spans="2:65" s="1" customFormat="1" ht="16.5" customHeight="1">
      <c r="B438" s="34"/>
      <c r="C438" s="166" t="s">
        <v>655</v>
      </c>
      <c r="D438" s="166" t="s">
        <v>187</v>
      </c>
      <c r="E438" s="167" t="s">
        <v>1084</v>
      </c>
      <c r="F438" s="244" t="s">
        <v>1085</v>
      </c>
      <c r="G438" s="244"/>
      <c r="H438" s="244"/>
      <c r="I438" s="244"/>
      <c r="J438" s="168" t="s">
        <v>190</v>
      </c>
      <c r="K438" s="169">
        <v>216.04</v>
      </c>
      <c r="L438" s="245">
        <v>0</v>
      </c>
      <c r="M438" s="246"/>
      <c r="N438" s="247">
        <f t="shared" si="155"/>
        <v>0</v>
      </c>
      <c r="O438" s="247"/>
      <c r="P438" s="247"/>
      <c r="Q438" s="247"/>
      <c r="R438" s="36"/>
      <c r="T438" s="170" t="s">
        <v>22</v>
      </c>
      <c r="U438" s="43" t="s">
        <v>41</v>
      </c>
      <c r="V438" s="35"/>
      <c r="W438" s="171">
        <f t="shared" si="156"/>
        <v>0</v>
      </c>
      <c r="X438" s="171">
        <v>0</v>
      </c>
      <c r="Y438" s="171">
        <f t="shared" si="157"/>
        <v>0</v>
      </c>
      <c r="Z438" s="171">
        <v>0</v>
      </c>
      <c r="AA438" s="172">
        <f t="shared" si="158"/>
        <v>0</v>
      </c>
      <c r="AR438" s="18" t="s">
        <v>218</v>
      </c>
      <c r="AT438" s="18" t="s">
        <v>187</v>
      </c>
      <c r="AU438" s="18" t="s">
        <v>125</v>
      </c>
      <c r="AY438" s="18" t="s">
        <v>186</v>
      </c>
      <c r="BE438" s="109">
        <f t="shared" si="159"/>
        <v>0</v>
      </c>
      <c r="BF438" s="109">
        <f t="shared" si="160"/>
        <v>0</v>
      </c>
      <c r="BG438" s="109">
        <f t="shared" si="161"/>
        <v>0</v>
      </c>
      <c r="BH438" s="109">
        <f t="shared" si="162"/>
        <v>0</v>
      </c>
      <c r="BI438" s="109">
        <f t="shared" si="163"/>
        <v>0</v>
      </c>
      <c r="BJ438" s="18" t="s">
        <v>83</v>
      </c>
      <c r="BK438" s="109">
        <f t="shared" si="164"/>
        <v>0</v>
      </c>
      <c r="BL438" s="18" t="s">
        <v>218</v>
      </c>
      <c r="BM438" s="18" t="s">
        <v>1086</v>
      </c>
    </row>
    <row r="439" spans="2:65" s="1" customFormat="1" ht="38.25" customHeight="1">
      <c r="B439" s="34"/>
      <c r="C439" s="166" t="s">
        <v>1087</v>
      </c>
      <c r="D439" s="166" t="s">
        <v>187</v>
      </c>
      <c r="E439" s="167" t="s">
        <v>1088</v>
      </c>
      <c r="F439" s="244" t="s">
        <v>1089</v>
      </c>
      <c r="G439" s="244"/>
      <c r="H439" s="244"/>
      <c r="I439" s="244"/>
      <c r="J439" s="168" t="s">
        <v>190</v>
      </c>
      <c r="K439" s="169">
        <v>216.04</v>
      </c>
      <c r="L439" s="245">
        <v>0</v>
      </c>
      <c r="M439" s="246"/>
      <c r="N439" s="247">
        <f t="shared" si="155"/>
        <v>0</v>
      </c>
      <c r="O439" s="247"/>
      <c r="P439" s="247"/>
      <c r="Q439" s="247"/>
      <c r="R439" s="36"/>
      <c r="T439" s="170" t="s">
        <v>22</v>
      </c>
      <c r="U439" s="43" t="s">
        <v>41</v>
      </c>
      <c r="V439" s="35"/>
      <c r="W439" s="171">
        <f t="shared" si="156"/>
        <v>0</v>
      </c>
      <c r="X439" s="171">
        <v>0</v>
      </c>
      <c r="Y439" s="171">
        <f t="shared" si="157"/>
        <v>0</v>
      </c>
      <c r="Z439" s="171">
        <v>0</v>
      </c>
      <c r="AA439" s="172">
        <f t="shared" si="158"/>
        <v>0</v>
      </c>
      <c r="AR439" s="18" t="s">
        <v>218</v>
      </c>
      <c r="AT439" s="18" t="s">
        <v>187</v>
      </c>
      <c r="AU439" s="18" t="s">
        <v>125</v>
      </c>
      <c r="AY439" s="18" t="s">
        <v>186</v>
      </c>
      <c r="BE439" s="109">
        <f t="shared" si="159"/>
        <v>0</v>
      </c>
      <c r="BF439" s="109">
        <f t="shared" si="160"/>
        <v>0</v>
      </c>
      <c r="BG439" s="109">
        <f t="shared" si="161"/>
        <v>0</v>
      </c>
      <c r="BH439" s="109">
        <f t="shared" si="162"/>
        <v>0</v>
      </c>
      <c r="BI439" s="109">
        <f t="shared" si="163"/>
        <v>0</v>
      </c>
      <c r="BJ439" s="18" t="s">
        <v>83</v>
      </c>
      <c r="BK439" s="109">
        <f t="shared" si="164"/>
        <v>0</v>
      </c>
      <c r="BL439" s="18" t="s">
        <v>218</v>
      </c>
      <c r="BM439" s="18" t="s">
        <v>1090</v>
      </c>
    </row>
    <row r="440" spans="2:65" s="1" customFormat="1" ht="25.5" customHeight="1">
      <c r="B440" s="34"/>
      <c r="C440" s="166" t="s">
        <v>659</v>
      </c>
      <c r="D440" s="166" t="s">
        <v>187</v>
      </c>
      <c r="E440" s="167" t="s">
        <v>1091</v>
      </c>
      <c r="F440" s="244" t="s">
        <v>1092</v>
      </c>
      <c r="G440" s="244"/>
      <c r="H440" s="244"/>
      <c r="I440" s="244"/>
      <c r="J440" s="168" t="s">
        <v>190</v>
      </c>
      <c r="K440" s="169">
        <v>216.04</v>
      </c>
      <c r="L440" s="245">
        <v>0</v>
      </c>
      <c r="M440" s="246"/>
      <c r="N440" s="247">
        <f t="shared" si="155"/>
        <v>0</v>
      </c>
      <c r="O440" s="247"/>
      <c r="P440" s="247"/>
      <c r="Q440" s="247"/>
      <c r="R440" s="36"/>
      <c r="T440" s="170" t="s">
        <v>22</v>
      </c>
      <c r="U440" s="43" t="s">
        <v>41</v>
      </c>
      <c r="V440" s="35"/>
      <c r="W440" s="171">
        <f t="shared" si="156"/>
        <v>0</v>
      </c>
      <c r="X440" s="171">
        <v>0</v>
      </c>
      <c r="Y440" s="171">
        <f t="shared" si="157"/>
        <v>0</v>
      </c>
      <c r="Z440" s="171">
        <v>0</v>
      </c>
      <c r="AA440" s="172">
        <f t="shared" si="158"/>
        <v>0</v>
      </c>
      <c r="AR440" s="18" t="s">
        <v>218</v>
      </c>
      <c r="AT440" s="18" t="s">
        <v>187</v>
      </c>
      <c r="AU440" s="18" t="s">
        <v>125</v>
      </c>
      <c r="AY440" s="18" t="s">
        <v>186</v>
      </c>
      <c r="BE440" s="109">
        <f t="shared" si="159"/>
        <v>0</v>
      </c>
      <c r="BF440" s="109">
        <f t="shared" si="160"/>
        <v>0</v>
      </c>
      <c r="BG440" s="109">
        <f t="shared" si="161"/>
        <v>0</v>
      </c>
      <c r="BH440" s="109">
        <f t="shared" si="162"/>
        <v>0</v>
      </c>
      <c r="BI440" s="109">
        <f t="shared" si="163"/>
        <v>0</v>
      </c>
      <c r="BJ440" s="18" t="s">
        <v>83</v>
      </c>
      <c r="BK440" s="109">
        <f t="shared" si="164"/>
        <v>0</v>
      </c>
      <c r="BL440" s="18" t="s">
        <v>218</v>
      </c>
      <c r="BM440" s="18" t="s">
        <v>1093</v>
      </c>
    </row>
    <row r="441" spans="2:65" s="1" customFormat="1" ht="51" customHeight="1">
      <c r="B441" s="34"/>
      <c r="C441" s="166" t="s">
        <v>1094</v>
      </c>
      <c r="D441" s="166" t="s">
        <v>187</v>
      </c>
      <c r="E441" s="167" t="s">
        <v>1095</v>
      </c>
      <c r="F441" s="244" t="s">
        <v>1096</v>
      </c>
      <c r="G441" s="244"/>
      <c r="H441" s="244"/>
      <c r="I441" s="244"/>
      <c r="J441" s="168" t="s">
        <v>197</v>
      </c>
      <c r="K441" s="169">
        <v>2.145</v>
      </c>
      <c r="L441" s="245">
        <v>0</v>
      </c>
      <c r="M441" s="246"/>
      <c r="N441" s="247">
        <f t="shared" si="155"/>
        <v>0</v>
      </c>
      <c r="O441" s="247"/>
      <c r="P441" s="247"/>
      <c r="Q441" s="247"/>
      <c r="R441" s="36"/>
      <c r="T441" s="170" t="s">
        <v>22</v>
      </c>
      <c r="U441" s="43" t="s">
        <v>41</v>
      </c>
      <c r="V441" s="35"/>
      <c r="W441" s="171">
        <f t="shared" si="156"/>
        <v>0</v>
      </c>
      <c r="X441" s="171">
        <v>0</v>
      </c>
      <c r="Y441" s="171">
        <f t="shared" si="157"/>
        <v>0</v>
      </c>
      <c r="Z441" s="171">
        <v>0</v>
      </c>
      <c r="AA441" s="172">
        <f t="shared" si="158"/>
        <v>0</v>
      </c>
      <c r="AR441" s="18" t="s">
        <v>218</v>
      </c>
      <c r="AT441" s="18" t="s">
        <v>187</v>
      </c>
      <c r="AU441" s="18" t="s">
        <v>125</v>
      </c>
      <c r="AY441" s="18" t="s">
        <v>186</v>
      </c>
      <c r="BE441" s="109">
        <f t="shared" si="159"/>
        <v>0</v>
      </c>
      <c r="BF441" s="109">
        <f t="shared" si="160"/>
        <v>0</v>
      </c>
      <c r="BG441" s="109">
        <f t="shared" si="161"/>
        <v>0</v>
      </c>
      <c r="BH441" s="109">
        <f t="shared" si="162"/>
        <v>0</v>
      </c>
      <c r="BI441" s="109">
        <f t="shared" si="163"/>
        <v>0</v>
      </c>
      <c r="BJ441" s="18" t="s">
        <v>83</v>
      </c>
      <c r="BK441" s="109">
        <f t="shared" si="164"/>
        <v>0</v>
      </c>
      <c r="BL441" s="18" t="s">
        <v>218</v>
      </c>
      <c r="BM441" s="18" t="s">
        <v>1097</v>
      </c>
    </row>
    <row r="442" spans="2:65" s="1" customFormat="1" ht="51" customHeight="1">
      <c r="B442" s="34"/>
      <c r="C442" s="166" t="s">
        <v>662</v>
      </c>
      <c r="D442" s="166" t="s">
        <v>187</v>
      </c>
      <c r="E442" s="167" t="s">
        <v>1098</v>
      </c>
      <c r="F442" s="244" t="s">
        <v>1099</v>
      </c>
      <c r="G442" s="244"/>
      <c r="H442" s="244"/>
      <c r="I442" s="244"/>
      <c r="J442" s="168" t="s">
        <v>197</v>
      </c>
      <c r="K442" s="169">
        <v>2.145</v>
      </c>
      <c r="L442" s="245">
        <v>0</v>
      </c>
      <c r="M442" s="246"/>
      <c r="N442" s="247">
        <f t="shared" si="155"/>
        <v>0</v>
      </c>
      <c r="O442" s="247"/>
      <c r="P442" s="247"/>
      <c r="Q442" s="247"/>
      <c r="R442" s="36"/>
      <c r="T442" s="170" t="s">
        <v>22</v>
      </c>
      <c r="U442" s="43" t="s">
        <v>41</v>
      </c>
      <c r="V442" s="35"/>
      <c r="W442" s="171">
        <f t="shared" si="156"/>
        <v>0</v>
      </c>
      <c r="X442" s="171">
        <v>0</v>
      </c>
      <c r="Y442" s="171">
        <f t="shared" si="157"/>
        <v>0</v>
      </c>
      <c r="Z442" s="171">
        <v>0</v>
      </c>
      <c r="AA442" s="172">
        <f t="shared" si="158"/>
        <v>0</v>
      </c>
      <c r="AR442" s="18" t="s">
        <v>218</v>
      </c>
      <c r="AT442" s="18" t="s">
        <v>187</v>
      </c>
      <c r="AU442" s="18" t="s">
        <v>125</v>
      </c>
      <c r="AY442" s="18" t="s">
        <v>186</v>
      </c>
      <c r="BE442" s="109">
        <f t="shared" si="159"/>
        <v>0</v>
      </c>
      <c r="BF442" s="109">
        <f t="shared" si="160"/>
        <v>0</v>
      </c>
      <c r="BG442" s="109">
        <f t="shared" si="161"/>
        <v>0</v>
      </c>
      <c r="BH442" s="109">
        <f t="shared" si="162"/>
        <v>0</v>
      </c>
      <c r="BI442" s="109">
        <f t="shared" si="163"/>
        <v>0</v>
      </c>
      <c r="BJ442" s="18" t="s">
        <v>83</v>
      </c>
      <c r="BK442" s="109">
        <f t="shared" si="164"/>
        <v>0</v>
      </c>
      <c r="BL442" s="18" t="s">
        <v>218</v>
      </c>
      <c r="BM442" s="18" t="s">
        <v>1100</v>
      </c>
    </row>
    <row r="443" spans="2:65" s="1" customFormat="1" ht="63.75" customHeight="1">
      <c r="B443" s="34"/>
      <c r="C443" s="166" t="s">
        <v>1101</v>
      </c>
      <c r="D443" s="166" t="s">
        <v>187</v>
      </c>
      <c r="E443" s="167" t="s">
        <v>1102</v>
      </c>
      <c r="F443" s="244" t="s">
        <v>1103</v>
      </c>
      <c r="G443" s="244"/>
      <c r="H443" s="244"/>
      <c r="I443" s="244"/>
      <c r="J443" s="168" t="s">
        <v>197</v>
      </c>
      <c r="K443" s="169">
        <v>2.145</v>
      </c>
      <c r="L443" s="245">
        <v>0</v>
      </c>
      <c r="M443" s="246"/>
      <c r="N443" s="247">
        <f t="shared" si="155"/>
        <v>0</v>
      </c>
      <c r="O443" s="247"/>
      <c r="P443" s="247"/>
      <c r="Q443" s="247"/>
      <c r="R443" s="36"/>
      <c r="T443" s="170" t="s">
        <v>22</v>
      </c>
      <c r="U443" s="43" t="s">
        <v>41</v>
      </c>
      <c r="V443" s="35"/>
      <c r="W443" s="171">
        <f t="shared" si="156"/>
        <v>0</v>
      </c>
      <c r="X443" s="171">
        <v>0</v>
      </c>
      <c r="Y443" s="171">
        <f t="shared" si="157"/>
        <v>0</v>
      </c>
      <c r="Z443" s="171">
        <v>0</v>
      </c>
      <c r="AA443" s="172">
        <f t="shared" si="158"/>
        <v>0</v>
      </c>
      <c r="AR443" s="18" t="s">
        <v>218</v>
      </c>
      <c r="AT443" s="18" t="s">
        <v>187</v>
      </c>
      <c r="AU443" s="18" t="s">
        <v>125</v>
      </c>
      <c r="AY443" s="18" t="s">
        <v>186</v>
      </c>
      <c r="BE443" s="109">
        <f t="shared" si="159"/>
        <v>0</v>
      </c>
      <c r="BF443" s="109">
        <f t="shared" si="160"/>
        <v>0</v>
      </c>
      <c r="BG443" s="109">
        <f t="shared" si="161"/>
        <v>0</v>
      </c>
      <c r="BH443" s="109">
        <f t="shared" si="162"/>
        <v>0</v>
      </c>
      <c r="BI443" s="109">
        <f t="shared" si="163"/>
        <v>0</v>
      </c>
      <c r="BJ443" s="18" t="s">
        <v>83</v>
      </c>
      <c r="BK443" s="109">
        <f t="shared" si="164"/>
        <v>0</v>
      </c>
      <c r="BL443" s="18" t="s">
        <v>218</v>
      </c>
      <c r="BM443" s="18" t="s">
        <v>1104</v>
      </c>
    </row>
    <row r="444" spans="2:63" s="9" customFormat="1" ht="29.85" customHeight="1">
      <c r="B444" s="155"/>
      <c r="C444" s="156"/>
      <c r="D444" s="165" t="s">
        <v>158</v>
      </c>
      <c r="E444" s="165"/>
      <c r="F444" s="165"/>
      <c r="G444" s="165"/>
      <c r="H444" s="165"/>
      <c r="I444" s="165"/>
      <c r="J444" s="165"/>
      <c r="K444" s="165"/>
      <c r="L444" s="165"/>
      <c r="M444" s="165"/>
      <c r="N444" s="257">
        <f>BK444</f>
        <v>0</v>
      </c>
      <c r="O444" s="258"/>
      <c r="P444" s="258"/>
      <c r="Q444" s="258"/>
      <c r="R444" s="158"/>
      <c r="T444" s="159"/>
      <c r="U444" s="156"/>
      <c r="V444" s="156"/>
      <c r="W444" s="160">
        <f>SUM(W445:W460)</f>
        <v>0</v>
      </c>
      <c r="X444" s="156"/>
      <c r="Y444" s="160">
        <f>SUM(Y445:Y460)</f>
        <v>0</v>
      </c>
      <c r="Z444" s="156"/>
      <c r="AA444" s="161">
        <f>SUM(AA445:AA460)</f>
        <v>0</v>
      </c>
      <c r="AR444" s="162" t="s">
        <v>125</v>
      </c>
      <c r="AT444" s="163" t="s">
        <v>75</v>
      </c>
      <c r="AU444" s="163" t="s">
        <v>83</v>
      </c>
      <c r="AY444" s="162" t="s">
        <v>186</v>
      </c>
      <c r="BK444" s="164">
        <f>SUM(BK445:BK460)</f>
        <v>0</v>
      </c>
    </row>
    <row r="445" spans="2:65" s="1" customFormat="1" ht="51" customHeight="1">
      <c r="B445" s="34"/>
      <c r="C445" s="166" t="s">
        <v>664</v>
      </c>
      <c r="D445" s="166" t="s">
        <v>187</v>
      </c>
      <c r="E445" s="167" t="s">
        <v>1105</v>
      </c>
      <c r="F445" s="244" t="s">
        <v>1106</v>
      </c>
      <c r="G445" s="244"/>
      <c r="H445" s="244"/>
      <c r="I445" s="244"/>
      <c r="J445" s="168" t="s">
        <v>190</v>
      </c>
      <c r="K445" s="169">
        <v>181.016</v>
      </c>
      <c r="L445" s="245">
        <v>0</v>
      </c>
      <c r="M445" s="246"/>
      <c r="N445" s="247">
        <f aca="true" t="shared" si="165" ref="N445:N460">ROUND(L445*K445,2)</f>
        <v>0</v>
      </c>
      <c r="O445" s="247"/>
      <c r="P445" s="247"/>
      <c r="Q445" s="247"/>
      <c r="R445" s="36"/>
      <c r="T445" s="170" t="s">
        <v>22</v>
      </c>
      <c r="U445" s="43" t="s">
        <v>41</v>
      </c>
      <c r="V445" s="35"/>
      <c r="W445" s="171">
        <f aca="true" t="shared" si="166" ref="W445:W460">V445*K445</f>
        <v>0</v>
      </c>
      <c r="X445" s="171">
        <v>0</v>
      </c>
      <c r="Y445" s="171">
        <f aca="true" t="shared" si="167" ref="Y445:Y460">X445*K445</f>
        <v>0</v>
      </c>
      <c r="Z445" s="171">
        <v>0</v>
      </c>
      <c r="AA445" s="172">
        <f aca="true" t="shared" si="168" ref="AA445:AA460">Z445*K445</f>
        <v>0</v>
      </c>
      <c r="AR445" s="18" t="s">
        <v>218</v>
      </c>
      <c r="AT445" s="18" t="s">
        <v>187</v>
      </c>
      <c r="AU445" s="18" t="s">
        <v>125</v>
      </c>
      <c r="AY445" s="18" t="s">
        <v>186</v>
      </c>
      <c r="BE445" s="109">
        <f aca="true" t="shared" si="169" ref="BE445:BE460">IF(U445="základní",N445,0)</f>
        <v>0</v>
      </c>
      <c r="BF445" s="109">
        <f aca="true" t="shared" si="170" ref="BF445:BF460">IF(U445="snížená",N445,0)</f>
        <v>0</v>
      </c>
      <c r="BG445" s="109">
        <f aca="true" t="shared" si="171" ref="BG445:BG460">IF(U445="zákl. přenesená",N445,0)</f>
        <v>0</v>
      </c>
      <c r="BH445" s="109">
        <f aca="true" t="shared" si="172" ref="BH445:BH460">IF(U445="sníž. přenesená",N445,0)</f>
        <v>0</v>
      </c>
      <c r="BI445" s="109">
        <f aca="true" t="shared" si="173" ref="BI445:BI460">IF(U445="nulová",N445,0)</f>
        <v>0</v>
      </c>
      <c r="BJ445" s="18" t="s">
        <v>83</v>
      </c>
      <c r="BK445" s="109">
        <f aca="true" t="shared" si="174" ref="BK445:BK460">ROUND(L445*K445,2)</f>
        <v>0</v>
      </c>
      <c r="BL445" s="18" t="s">
        <v>218</v>
      </c>
      <c r="BM445" s="18" t="s">
        <v>1107</v>
      </c>
    </row>
    <row r="446" spans="2:65" s="1" customFormat="1" ht="16.5" customHeight="1">
      <c r="B446" s="34"/>
      <c r="C446" s="173" t="s">
        <v>1108</v>
      </c>
      <c r="D446" s="173" t="s">
        <v>199</v>
      </c>
      <c r="E446" s="174" t="s">
        <v>1109</v>
      </c>
      <c r="F446" s="248" t="s">
        <v>1110</v>
      </c>
      <c r="G446" s="248"/>
      <c r="H446" s="248"/>
      <c r="I446" s="248"/>
      <c r="J446" s="175" t="s">
        <v>190</v>
      </c>
      <c r="K446" s="176">
        <v>199.118</v>
      </c>
      <c r="L446" s="249">
        <v>0</v>
      </c>
      <c r="M446" s="250"/>
      <c r="N446" s="251">
        <f t="shared" si="165"/>
        <v>0</v>
      </c>
      <c r="O446" s="247"/>
      <c r="P446" s="247"/>
      <c r="Q446" s="247"/>
      <c r="R446" s="36"/>
      <c r="T446" s="170" t="s">
        <v>22</v>
      </c>
      <c r="U446" s="43" t="s">
        <v>41</v>
      </c>
      <c r="V446" s="35"/>
      <c r="W446" s="171">
        <f t="shared" si="166"/>
        <v>0</v>
      </c>
      <c r="X446" s="171">
        <v>0</v>
      </c>
      <c r="Y446" s="171">
        <f t="shared" si="167"/>
        <v>0</v>
      </c>
      <c r="Z446" s="171">
        <v>0</v>
      </c>
      <c r="AA446" s="172">
        <f t="shared" si="168"/>
        <v>0</v>
      </c>
      <c r="AR446" s="18" t="s">
        <v>246</v>
      </c>
      <c r="AT446" s="18" t="s">
        <v>199</v>
      </c>
      <c r="AU446" s="18" t="s">
        <v>125</v>
      </c>
      <c r="AY446" s="18" t="s">
        <v>186</v>
      </c>
      <c r="BE446" s="109">
        <f t="shared" si="169"/>
        <v>0</v>
      </c>
      <c r="BF446" s="109">
        <f t="shared" si="170"/>
        <v>0</v>
      </c>
      <c r="BG446" s="109">
        <f t="shared" si="171"/>
        <v>0</v>
      </c>
      <c r="BH446" s="109">
        <f t="shared" si="172"/>
        <v>0</v>
      </c>
      <c r="BI446" s="109">
        <f t="shared" si="173"/>
        <v>0</v>
      </c>
      <c r="BJ446" s="18" t="s">
        <v>83</v>
      </c>
      <c r="BK446" s="109">
        <f t="shared" si="174"/>
        <v>0</v>
      </c>
      <c r="BL446" s="18" t="s">
        <v>218</v>
      </c>
      <c r="BM446" s="18" t="s">
        <v>1111</v>
      </c>
    </row>
    <row r="447" spans="2:65" s="1" customFormat="1" ht="38.25" customHeight="1">
      <c r="B447" s="34"/>
      <c r="C447" s="166" t="s">
        <v>665</v>
      </c>
      <c r="D447" s="166" t="s">
        <v>187</v>
      </c>
      <c r="E447" s="167" t="s">
        <v>1112</v>
      </c>
      <c r="F447" s="244" t="s">
        <v>1113</v>
      </c>
      <c r="G447" s="244"/>
      <c r="H447" s="244"/>
      <c r="I447" s="244"/>
      <c r="J447" s="168" t="s">
        <v>190</v>
      </c>
      <c r="K447" s="169">
        <v>181.016</v>
      </c>
      <c r="L447" s="245">
        <v>0</v>
      </c>
      <c r="M447" s="246"/>
      <c r="N447" s="247">
        <f t="shared" si="165"/>
        <v>0</v>
      </c>
      <c r="O447" s="247"/>
      <c r="P447" s="247"/>
      <c r="Q447" s="247"/>
      <c r="R447" s="36"/>
      <c r="T447" s="170" t="s">
        <v>22</v>
      </c>
      <c r="U447" s="43" t="s">
        <v>41</v>
      </c>
      <c r="V447" s="35"/>
      <c r="W447" s="171">
        <f t="shared" si="166"/>
        <v>0</v>
      </c>
      <c r="X447" s="171">
        <v>0</v>
      </c>
      <c r="Y447" s="171">
        <f t="shared" si="167"/>
        <v>0</v>
      </c>
      <c r="Z447" s="171">
        <v>0</v>
      </c>
      <c r="AA447" s="172">
        <f t="shared" si="168"/>
        <v>0</v>
      </c>
      <c r="AR447" s="18" t="s">
        <v>218</v>
      </c>
      <c r="AT447" s="18" t="s">
        <v>187</v>
      </c>
      <c r="AU447" s="18" t="s">
        <v>125</v>
      </c>
      <c r="AY447" s="18" t="s">
        <v>186</v>
      </c>
      <c r="BE447" s="109">
        <f t="shared" si="169"/>
        <v>0</v>
      </c>
      <c r="BF447" s="109">
        <f t="shared" si="170"/>
        <v>0</v>
      </c>
      <c r="BG447" s="109">
        <f t="shared" si="171"/>
        <v>0</v>
      </c>
      <c r="BH447" s="109">
        <f t="shared" si="172"/>
        <v>0</v>
      </c>
      <c r="BI447" s="109">
        <f t="shared" si="173"/>
        <v>0</v>
      </c>
      <c r="BJ447" s="18" t="s">
        <v>83</v>
      </c>
      <c r="BK447" s="109">
        <f t="shared" si="174"/>
        <v>0</v>
      </c>
      <c r="BL447" s="18" t="s">
        <v>218</v>
      </c>
      <c r="BM447" s="18" t="s">
        <v>1114</v>
      </c>
    </row>
    <row r="448" spans="2:65" s="1" customFormat="1" ht="38.25" customHeight="1">
      <c r="B448" s="34"/>
      <c r="C448" s="166" t="s">
        <v>1115</v>
      </c>
      <c r="D448" s="166" t="s">
        <v>187</v>
      </c>
      <c r="E448" s="167" t="s">
        <v>1116</v>
      </c>
      <c r="F448" s="244" t="s">
        <v>1117</v>
      </c>
      <c r="G448" s="244"/>
      <c r="H448" s="244"/>
      <c r="I448" s="244"/>
      <c r="J448" s="168" t="s">
        <v>190</v>
      </c>
      <c r="K448" s="169">
        <v>60.339</v>
      </c>
      <c r="L448" s="245">
        <v>0</v>
      </c>
      <c r="M448" s="246"/>
      <c r="N448" s="247">
        <f t="shared" si="165"/>
        <v>0</v>
      </c>
      <c r="O448" s="247"/>
      <c r="P448" s="247"/>
      <c r="Q448" s="247"/>
      <c r="R448" s="36"/>
      <c r="T448" s="170" t="s">
        <v>22</v>
      </c>
      <c r="U448" s="43" t="s">
        <v>41</v>
      </c>
      <c r="V448" s="35"/>
      <c r="W448" s="171">
        <f t="shared" si="166"/>
        <v>0</v>
      </c>
      <c r="X448" s="171">
        <v>0</v>
      </c>
      <c r="Y448" s="171">
        <f t="shared" si="167"/>
        <v>0</v>
      </c>
      <c r="Z448" s="171">
        <v>0</v>
      </c>
      <c r="AA448" s="172">
        <f t="shared" si="168"/>
        <v>0</v>
      </c>
      <c r="AR448" s="18" t="s">
        <v>218</v>
      </c>
      <c r="AT448" s="18" t="s">
        <v>187</v>
      </c>
      <c r="AU448" s="18" t="s">
        <v>125</v>
      </c>
      <c r="AY448" s="18" t="s">
        <v>186</v>
      </c>
      <c r="BE448" s="109">
        <f t="shared" si="169"/>
        <v>0</v>
      </c>
      <c r="BF448" s="109">
        <f t="shared" si="170"/>
        <v>0</v>
      </c>
      <c r="BG448" s="109">
        <f t="shared" si="171"/>
        <v>0</v>
      </c>
      <c r="BH448" s="109">
        <f t="shared" si="172"/>
        <v>0</v>
      </c>
      <c r="BI448" s="109">
        <f t="shared" si="173"/>
        <v>0</v>
      </c>
      <c r="BJ448" s="18" t="s">
        <v>83</v>
      </c>
      <c r="BK448" s="109">
        <f t="shared" si="174"/>
        <v>0</v>
      </c>
      <c r="BL448" s="18" t="s">
        <v>218</v>
      </c>
      <c r="BM448" s="18" t="s">
        <v>1118</v>
      </c>
    </row>
    <row r="449" spans="2:65" s="1" customFormat="1" ht="38.25" customHeight="1">
      <c r="B449" s="34"/>
      <c r="C449" s="166" t="s">
        <v>667</v>
      </c>
      <c r="D449" s="166" t="s">
        <v>187</v>
      </c>
      <c r="E449" s="167" t="s">
        <v>1119</v>
      </c>
      <c r="F449" s="244" t="s">
        <v>1120</v>
      </c>
      <c r="G449" s="244"/>
      <c r="H449" s="244"/>
      <c r="I449" s="244"/>
      <c r="J449" s="168" t="s">
        <v>190</v>
      </c>
      <c r="K449" s="169">
        <v>120.677</v>
      </c>
      <c r="L449" s="245">
        <v>0</v>
      </c>
      <c r="M449" s="246"/>
      <c r="N449" s="247">
        <f t="shared" si="165"/>
        <v>0</v>
      </c>
      <c r="O449" s="247"/>
      <c r="P449" s="247"/>
      <c r="Q449" s="247"/>
      <c r="R449" s="36"/>
      <c r="T449" s="170" t="s">
        <v>22</v>
      </c>
      <c r="U449" s="43" t="s">
        <v>41</v>
      </c>
      <c r="V449" s="35"/>
      <c r="W449" s="171">
        <f t="shared" si="166"/>
        <v>0</v>
      </c>
      <c r="X449" s="171">
        <v>0</v>
      </c>
      <c r="Y449" s="171">
        <f t="shared" si="167"/>
        <v>0</v>
      </c>
      <c r="Z449" s="171">
        <v>0</v>
      </c>
      <c r="AA449" s="172">
        <f t="shared" si="168"/>
        <v>0</v>
      </c>
      <c r="AR449" s="18" t="s">
        <v>218</v>
      </c>
      <c r="AT449" s="18" t="s">
        <v>187</v>
      </c>
      <c r="AU449" s="18" t="s">
        <v>125</v>
      </c>
      <c r="AY449" s="18" t="s">
        <v>186</v>
      </c>
      <c r="BE449" s="109">
        <f t="shared" si="169"/>
        <v>0</v>
      </c>
      <c r="BF449" s="109">
        <f t="shared" si="170"/>
        <v>0</v>
      </c>
      <c r="BG449" s="109">
        <f t="shared" si="171"/>
        <v>0</v>
      </c>
      <c r="BH449" s="109">
        <f t="shared" si="172"/>
        <v>0</v>
      </c>
      <c r="BI449" s="109">
        <f t="shared" si="173"/>
        <v>0</v>
      </c>
      <c r="BJ449" s="18" t="s">
        <v>83</v>
      </c>
      <c r="BK449" s="109">
        <f t="shared" si="174"/>
        <v>0</v>
      </c>
      <c r="BL449" s="18" t="s">
        <v>218</v>
      </c>
      <c r="BM449" s="18" t="s">
        <v>1121</v>
      </c>
    </row>
    <row r="450" spans="2:65" s="1" customFormat="1" ht="25.5" customHeight="1">
      <c r="B450" s="34"/>
      <c r="C450" s="166" t="s">
        <v>1122</v>
      </c>
      <c r="D450" s="166" t="s">
        <v>187</v>
      </c>
      <c r="E450" s="167" t="s">
        <v>1123</v>
      </c>
      <c r="F450" s="244" t="s">
        <v>1124</v>
      </c>
      <c r="G450" s="244"/>
      <c r="H450" s="244"/>
      <c r="I450" s="244"/>
      <c r="J450" s="168" t="s">
        <v>190</v>
      </c>
      <c r="K450" s="169">
        <v>181.016</v>
      </c>
      <c r="L450" s="245">
        <v>0</v>
      </c>
      <c r="M450" s="246"/>
      <c r="N450" s="247">
        <f t="shared" si="165"/>
        <v>0</v>
      </c>
      <c r="O450" s="247"/>
      <c r="P450" s="247"/>
      <c r="Q450" s="247"/>
      <c r="R450" s="36"/>
      <c r="T450" s="170" t="s">
        <v>22</v>
      </c>
      <c r="U450" s="43" t="s">
        <v>41</v>
      </c>
      <c r="V450" s="35"/>
      <c r="W450" s="171">
        <f t="shared" si="166"/>
        <v>0</v>
      </c>
      <c r="X450" s="171">
        <v>0</v>
      </c>
      <c r="Y450" s="171">
        <f t="shared" si="167"/>
        <v>0</v>
      </c>
      <c r="Z450" s="171">
        <v>0</v>
      </c>
      <c r="AA450" s="172">
        <f t="shared" si="168"/>
        <v>0</v>
      </c>
      <c r="AR450" s="18" t="s">
        <v>218</v>
      </c>
      <c r="AT450" s="18" t="s">
        <v>187</v>
      </c>
      <c r="AU450" s="18" t="s">
        <v>125</v>
      </c>
      <c r="AY450" s="18" t="s">
        <v>186</v>
      </c>
      <c r="BE450" s="109">
        <f t="shared" si="169"/>
        <v>0</v>
      </c>
      <c r="BF450" s="109">
        <f t="shared" si="170"/>
        <v>0</v>
      </c>
      <c r="BG450" s="109">
        <f t="shared" si="171"/>
        <v>0</v>
      </c>
      <c r="BH450" s="109">
        <f t="shared" si="172"/>
        <v>0</v>
      </c>
      <c r="BI450" s="109">
        <f t="shared" si="173"/>
        <v>0</v>
      </c>
      <c r="BJ450" s="18" t="s">
        <v>83</v>
      </c>
      <c r="BK450" s="109">
        <f t="shared" si="174"/>
        <v>0</v>
      </c>
      <c r="BL450" s="18" t="s">
        <v>218</v>
      </c>
      <c r="BM450" s="18" t="s">
        <v>1125</v>
      </c>
    </row>
    <row r="451" spans="2:65" s="1" customFormat="1" ht="38.25" customHeight="1">
      <c r="B451" s="34"/>
      <c r="C451" s="166" t="s">
        <v>668</v>
      </c>
      <c r="D451" s="166" t="s">
        <v>187</v>
      </c>
      <c r="E451" s="167" t="s">
        <v>1126</v>
      </c>
      <c r="F451" s="244" t="s">
        <v>1127</v>
      </c>
      <c r="G451" s="244"/>
      <c r="H451" s="244"/>
      <c r="I451" s="244"/>
      <c r="J451" s="168" t="s">
        <v>257</v>
      </c>
      <c r="K451" s="169">
        <v>90</v>
      </c>
      <c r="L451" s="245">
        <v>0</v>
      </c>
      <c r="M451" s="246"/>
      <c r="N451" s="247">
        <f t="shared" si="165"/>
        <v>0</v>
      </c>
      <c r="O451" s="247"/>
      <c r="P451" s="247"/>
      <c r="Q451" s="247"/>
      <c r="R451" s="36"/>
      <c r="T451" s="170" t="s">
        <v>22</v>
      </c>
      <c r="U451" s="43" t="s">
        <v>41</v>
      </c>
      <c r="V451" s="35"/>
      <c r="W451" s="171">
        <f t="shared" si="166"/>
        <v>0</v>
      </c>
      <c r="X451" s="171">
        <v>0</v>
      </c>
      <c r="Y451" s="171">
        <f t="shared" si="167"/>
        <v>0</v>
      </c>
      <c r="Z451" s="171">
        <v>0</v>
      </c>
      <c r="AA451" s="172">
        <f t="shared" si="168"/>
        <v>0</v>
      </c>
      <c r="AR451" s="18" t="s">
        <v>218</v>
      </c>
      <c r="AT451" s="18" t="s">
        <v>187</v>
      </c>
      <c r="AU451" s="18" t="s">
        <v>125</v>
      </c>
      <c r="AY451" s="18" t="s">
        <v>186</v>
      </c>
      <c r="BE451" s="109">
        <f t="shared" si="169"/>
        <v>0</v>
      </c>
      <c r="BF451" s="109">
        <f t="shared" si="170"/>
        <v>0</v>
      </c>
      <c r="BG451" s="109">
        <f t="shared" si="171"/>
        <v>0</v>
      </c>
      <c r="BH451" s="109">
        <f t="shared" si="172"/>
        <v>0</v>
      </c>
      <c r="BI451" s="109">
        <f t="shared" si="173"/>
        <v>0</v>
      </c>
      <c r="BJ451" s="18" t="s">
        <v>83</v>
      </c>
      <c r="BK451" s="109">
        <f t="shared" si="174"/>
        <v>0</v>
      </c>
      <c r="BL451" s="18" t="s">
        <v>218</v>
      </c>
      <c r="BM451" s="18" t="s">
        <v>1128</v>
      </c>
    </row>
    <row r="452" spans="2:65" s="1" customFormat="1" ht="38.25" customHeight="1">
      <c r="B452" s="34"/>
      <c r="C452" s="166" t="s">
        <v>1129</v>
      </c>
      <c r="D452" s="166" t="s">
        <v>187</v>
      </c>
      <c r="E452" s="167" t="s">
        <v>1130</v>
      </c>
      <c r="F452" s="244" t="s">
        <v>1131</v>
      </c>
      <c r="G452" s="244"/>
      <c r="H452" s="244"/>
      <c r="I452" s="244"/>
      <c r="J452" s="168" t="s">
        <v>257</v>
      </c>
      <c r="K452" s="169">
        <v>20</v>
      </c>
      <c r="L452" s="245">
        <v>0</v>
      </c>
      <c r="M452" s="246"/>
      <c r="N452" s="247">
        <f t="shared" si="165"/>
        <v>0</v>
      </c>
      <c r="O452" s="247"/>
      <c r="P452" s="247"/>
      <c r="Q452" s="247"/>
      <c r="R452" s="36"/>
      <c r="T452" s="170" t="s">
        <v>22</v>
      </c>
      <c r="U452" s="43" t="s">
        <v>41</v>
      </c>
      <c r="V452" s="35"/>
      <c r="W452" s="171">
        <f t="shared" si="166"/>
        <v>0</v>
      </c>
      <c r="X452" s="171">
        <v>0</v>
      </c>
      <c r="Y452" s="171">
        <f t="shared" si="167"/>
        <v>0</v>
      </c>
      <c r="Z452" s="171">
        <v>0</v>
      </c>
      <c r="AA452" s="172">
        <f t="shared" si="168"/>
        <v>0</v>
      </c>
      <c r="AR452" s="18" t="s">
        <v>218</v>
      </c>
      <c r="AT452" s="18" t="s">
        <v>187</v>
      </c>
      <c r="AU452" s="18" t="s">
        <v>125</v>
      </c>
      <c r="AY452" s="18" t="s">
        <v>186</v>
      </c>
      <c r="BE452" s="109">
        <f t="shared" si="169"/>
        <v>0</v>
      </c>
      <c r="BF452" s="109">
        <f t="shared" si="170"/>
        <v>0</v>
      </c>
      <c r="BG452" s="109">
        <f t="shared" si="171"/>
        <v>0</v>
      </c>
      <c r="BH452" s="109">
        <f t="shared" si="172"/>
        <v>0</v>
      </c>
      <c r="BI452" s="109">
        <f t="shared" si="173"/>
        <v>0</v>
      </c>
      <c r="BJ452" s="18" t="s">
        <v>83</v>
      </c>
      <c r="BK452" s="109">
        <f t="shared" si="174"/>
        <v>0</v>
      </c>
      <c r="BL452" s="18" t="s">
        <v>218</v>
      </c>
      <c r="BM452" s="18" t="s">
        <v>1132</v>
      </c>
    </row>
    <row r="453" spans="2:65" s="1" customFormat="1" ht="51" customHeight="1">
      <c r="B453" s="34"/>
      <c r="C453" s="166" t="s">
        <v>672</v>
      </c>
      <c r="D453" s="166" t="s">
        <v>187</v>
      </c>
      <c r="E453" s="167" t="s">
        <v>1133</v>
      </c>
      <c r="F453" s="244" t="s">
        <v>1134</v>
      </c>
      <c r="G453" s="244"/>
      <c r="H453" s="244"/>
      <c r="I453" s="244"/>
      <c r="J453" s="168" t="s">
        <v>190</v>
      </c>
      <c r="K453" s="169">
        <v>29.598</v>
      </c>
      <c r="L453" s="245">
        <v>0</v>
      </c>
      <c r="M453" s="246"/>
      <c r="N453" s="247">
        <f t="shared" si="165"/>
        <v>0</v>
      </c>
      <c r="O453" s="247"/>
      <c r="P453" s="247"/>
      <c r="Q453" s="247"/>
      <c r="R453" s="36"/>
      <c r="T453" s="170" t="s">
        <v>22</v>
      </c>
      <c r="U453" s="43" t="s">
        <v>41</v>
      </c>
      <c r="V453" s="35"/>
      <c r="W453" s="171">
        <f t="shared" si="166"/>
        <v>0</v>
      </c>
      <c r="X453" s="171">
        <v>0</v>
      </c>
      <c r="Y453" s="171">
        <f t="shared" si="167"/>
        <v>0</v>
      </c>
      <c r="Z453" s="171">
        <v>0</v>
      </c>
      <c r="AA453" s="172">
        <f t="shared" si="168"/>
        <v>0</v>
      </c>
      <c r="AR453" s="18" t="s">
        <v>218</v>
      </c>
      <c r="AT453" s="18" t="s">
        <v>187</v>
      </c>
      <c r="AU453" s="18" t="s">
        <v>125</v>
      </c>
      <c r="AY453" s="18" t="s">
        <v>186</v>
      </c>
      <c r="BE453" s="109">
        <f t="shared" si="169"/>
        <v>0</v>
      </c>
      <c r="BF453" s="109">
        <f t="shared" si="170"/>
        <v>0</v>
      </c>
      <c r="BG453" s="109">
        <f t="shared" si="171"/>
        <v>0</v>
      </c>
      <c r="BH453" s="109">
        <f t="shared" si="172"/>
        <v>0</v>
      </c>
      <c r="BI453" s="109">
        <f t="shared" si="173"/>
        <v>0</v>
      </c>
      <c r="BJ453" s="18" t="s">
        <v>83</v>
      </c>
      <c r="BK453" s="109">
        <f t="shared" si="174"/>
        <v>0</v>
      </c>
      <c r="BL453" s="18" t="s">
        <v>218</v>
      </c>
      <c r="BM453" s="18" t="s">
        <v>1135</v>
      </c>
    </row>
    <row r="454" spans="2:65" s="1" customFormat="1" ht="16.5" customHeight="1">
      <c r="B454" s="34"/>
      <c r="C454" s="173" t="s">
        <v>1136</v>
      </c>
      <c r="D454" s="173" t="s">
        <v>199</v>
      </c>
      <c r="E454" s="174" t="s">
        <v>1137</v>
      </c>
      <c r="F454" s="248" t="s">
        <v>1138</v>
      </c>
      <c r="G454" s="248"/>
      <c r="H454" s="248"/>
      <c r="I454" s="248"/>
      <c r="J454" s="175" t="s">
        <v>190</v>
      </c>
      <c r="K454" s="176">
        <v>35.518</v>
      </c>
      <c r="L454" s="249">
        <v>0</v>
      </c>
      <c r="M454" s="250"/>
      <c r="N454" s="251">
        <f t="shared" si="165"/>
        <v>0</v>
      </c>
      <c r="O454" s="247"/>
      <c r="P454" s="247"/>
      <c r="Q454" s="247"/>
      <c r="R454" s="36"/>
      <c r="T454" s="170" t="s">
        <v>22</v>
      </c>
      <c r="U454" s="43" t="s">
        <v>41</v>
      </c>
      <c r="V454" s="35"/>
      <c r="W454" s="171">
        <f t="shared" si="166"/>
        <v>0</v>
      </c>
      <c r="X454" s="171">
        <v>0</v>
      </c>
      <c r="Y454" s="171">
        <f t="shared" si="167"/>
        <v>0</v>
      </c>
      <c r="Z454" s="171">
        <v>0</v>
      </c>
      <c r="AA454" s="172">
        <f t="shared" si="168"/>
        <v>0</v>
      </c>
      <c r="AR454" s="18" t="s">
        <v>246</v>
      </c>
      <c r="AT454" s="18" t="s">
        <v>199</v>
      </c>
      <c r="AU454" s="18" t="s">
        <v>125</v>
      </c>
      <c r="AY454" s="18" t="s">
        <v>186</v>
      </c>
      <c r="BE454" s="109">
        <f t="shared" si="169"/>
        <v>0</v>
      </c>
      <c r="BF454" s="109">
        <f t="shared" si="170"/>
        <v>0</v>
      </c>
      <c r="BG454" s="109">
        <f t="shared" si="171"/>
        <v>0</v>
      </c>
      <c r="BH454" s="109">
        <f t="shared" si="172"/>
        <v>0</v>
      </c>
      <c r="BI454" s="109">
        <f t="shared" si="173"/>
        <v>0</v>
      </c>
      <c r="BJ454" s="18" t="s">
        <v>83</v>
      </c>
      <c r="BK454" s="109">
        <f t="shared" si="174"/>
        <v>0</v>
      </c>
      <c r="BL454" s="18" t="s">
        <v>218</v>
      </c>
      <c r="BM454" s="18" t="s">
        <v>1139</v>
      </c>
    </row>
    <row r="455" spans="2:65" s="1" customFormat="1" ht="38.25" customHeight="1">
      <c r="B455" s="34"/>
      <c r="C455" s="166" t="s">
        <v>675</v>
      </c>
      <c r="D455" s="166" t="s">
        <v>187</v>
      </c>
      <c r="E455" s="167" t="s">
        <v>1140</v>
      </c>
      <c r="F455" s="244" t="s">
        <v>1141</v>
      </c>
      <c r="G455" s="244"/>
      <c r="H455" s="244"/>
      <c r="I455" s="244"/>
      <c r="J455" s="168" t="s">
        <v>190</v>
      </c>
      <c r="K455" s="169">
        <v>29.598</v>
      </c>
      <c r="L455" s="245">
        <v>0</v>
      </c>
      <c r="M455" s="246"/>
      <c r="N455" s="247">
        <f t="shared" si="165"/>
        <v>0</v>
      </c>
      <c r="O455" s="247"/>
      <c r="P455" s="247"/>
      <c r="Q455" s="247"/>
      <c r="R455" s="36"/>
      <c r="T455" s="170" t="s">
        <v>22</v>
      </c>
      <c r="U455" s="43" t="s">
        <v>41</v>
      </c>
      <c r="V455" s="35"/>
      <c r="W455" s="171">
        <f t="shared" si="166"/>
        <v>0</v>
      </c>
      <c r="X455" s="171">
        <v>0</v>
      </c>
      <c r="Y455" s="171">
        <f t="shared" si="167"/>
        <v>0</v>
      </c>
      <c r="Z455" s="171">
        <v>0</v>
      </c>
      <c r="AA455" s="172">
        <f t="shared" si="168"/>
        <v>0</v>
      </c>
      <c r="AR455" s="18" t="s">
        <v>218</v>
      </c>
      <c r="AT455" s="18" t="s">
        <v>187</v>
      </c>
      <c r="AU455" s="18" t="s">
        <v>125</v>
      </c>
      <c r="AY455" s="18" t="s">
        <v>186</v>
      </c>
      <c r="BE455" s="109">
        <f t="shared" si="169"/>
        <v>0</v>
      </c>
      <c r="BF455" s="109">
        <f t="shared" si="170"/>
        <v>0</v>
      </c>
      <c r="BG455" s="109">
        <f t="shared" si="171"/>
        <v>0</v>
      </c>
      <c r="BH455" s="109">
        <f t="shared" si="172"/>
        <v>0</v>
      </c>
      <c r="BI455" s="109">
        <f t="shared" si="173"/>
        <v>0</v>
      </c>
      <c r="BJ455" s="18" t="s">
        <v>83</v>
      </c>
      <c r="BK455" s="109">
        <f t="shared" si="174"/>
        <v>0</v>
      </c>
      <c r="BL455" s="18" t="s">
        <v>218</v>
      </c>
      <c r="BM455" s="18" t="s">
        <v>1142</v>
      </c>
    </row>
    <row r="456" spans="2:65" s="1" customFormat="1" ht="38.25" customHeight="1">
      <c r="B456" s="34"/>
      <c r="C456" s="166" t="s">
        <v>1143</v>
      </c>
      <c r="D456" s="166" t="s">
        <v>187</v>
      </c>
      <c r="E456" s="167" t="s">
        <v>1144</v>
      </c>
      <c r="F456" s="244" t="s">
        <v>1145</v>
      </c>
      <c r="G456" s="244"/>
      <c r="H456" s="244"/>
      <c r="I456" s="244"/>
      <c r="J456" s="168" t="s">
        <v>190</v>
      </c>
      <c r="K456" s="169">
        <v>29.598</v>
      </c>
      <c r="L456" s="245">
        <v>0</v>
      </c>
      <c r="M456" s="246"/>
      <c r="N456" s="247">
        <f t="shared" si="165"/>
        <v>0</v>
      </c>
      <c r="O456" s="247"/>
      <c r="P456" s="247"/>
      <c r="Q456" s="247"/>
      <c r="R456" s="36"/>
      <c r="T456" s="170" t="s">
        <v>22</v>
      </c>
      <c r="U456" s="43" t="s">
        <v>41</v>
      </c>
      <c r="V456" s="35"/>
      <c r="W456" s="171">
        <f t="shared" si="166"/>
        <v>0</v>
      </c>
      <c r="X456" s="171">
        <v>0</v>
      </c>
      <c r="Y456" s="171">
        <f t="shared" si="167"/>
        <v>0</v>
      </c>
      <c r="Z456" s="171">
        <v>0</v>
      </c>
      <c r="AA456" s="172">
        <f t="shared" si="168"/>
        <v>0</v>
      </c>
      <c r="AR456" s="18" t="s">
        <v>218</v>
      </c>
      <c r="AT456" s="18" t="s">
        <v>187</v>
      </c>
      <c r="AU456" s="18" t="s">
        <v>125</v>
      </c>
      <c r="AY456" s="18" t="s">
        <v>186</v>
      </c>
      <c r="BE456" s="109">
        <f t="shared" si="169"/>
        <v>0</v>
      </c>
      <c r="BF456" s="109">
        <f t="shared" si="170"/>
        <v>0</v>
      </c>
      <c r="BG456" s="109">
        <f t="shared" si="171"/>
        <v>0</v>
      </c>
      <c r="BH456" s="109">
        <f t="shared" si="172"/>
        <v>0</v>
      </c>
      <c r="BI456" s="109">
        <f t="shared" si="173"/>
        <v>0</v>
      </c>
      <c r="BJ456" s="18" t="s">
        <v>83</v>
      </c>
      <c r="BK456" s="109">
        <f t="shared" si="174"/>
        <v>0</v>
      </c>
      <c r="BL456" s="18" t="s">
        <v>218</v>
      </c>
      <c r="BM456" s="18" t="s">
        <v>1146</v>
      </c>
    </row>
    <row r="457" spans="2:65" s="1" customFormat="1" ht="38.25" customHeight="1">
      <c r="B457" s="34"/>
      <c r="C457" s="166" t="s">
        <v>679</v>
      </c>
      <c r="D457" s="166" t="s">
        <v>187</v>
      </c>
      <c r="E457" s="167" t="s">
        <v>1147</v>
      </c>
      <c r="F457" s="244" t="s">
        <v>1148</v>
      </c>
      <c r="G457" s="244"/>
      <c r="H457" s="244"/>
      <c r="I457" s="244"/>
      <c r="J457" s="168" t="s">
        <v>190</v>
      </c>
      <c r="K457" s="169">
        <v>29.598</v>
      </c>
      <c r="L457" s="245">
        <v>0</v>
      </c>
      <c r="M457" s="246"/>
      <c r="N457" s="247">
        <f t="shared" si="165"/>
        <v>0</v>
      </c>
      <c r="O457" s="247"/>
      <c r="P457" s="247"/>
      <c r="Q457" s="247"/>
      <c r="R457" s="36"/>
      <c r="T457" s="170" t="s">
        <v>22</v>
      </c>
      <c r="U457" s="43" t="s">
        <v>41</v>
      </c>
      <c r="V457" s="35"/>
      <c r="W457" s="171">
        <f t="shared" si="166"/>
        <v>0</v>
      </c>
      <c r="X457" s="171">
        <v>0</v>
      </c>
      <c r="Y457" s="171">
        <f t="shared" si="167"/>
        <v>0</v>
      </c>
      <c r="Z457" s="171">
        <v>0</v>
      </c>
      <c r="AA457" s="172">
        <f t="shared" si="168"/>
        <v>0</v>
      </c>
      <c r="AR457" s="18" t="s">
        <v>218</v>
      </c>
      <c r="AT457" s="18" t="s">
        <v>187</v>
      </c>
      <c r="AU457" s="18" t="s">
        <v>125</v>
      </c>
      <c r="AY457" s="18" t="s">
        <v>186</v>
      </c>
      <c r="BE457" s="109">
        <f t="shared" si="169"/>
        <v>0</v>
      </c>
      <c r="BF457" s="109">
        <f t="shared" si="170"/>
        <v>0</v>
      </c>
      <c r="BG457" s="109">
        <f t="shared" si="171"/>
        <v>0</v>
      </c>
      <c r="BH457" s="109">
        <f t="shared" si="172"/>
        <v>0</v>
      </c>
      <c r="BI457" s="109">
        <f t="shared" si="173"/>
        <v>0</v>
      </c>
      <c r="BJ457" s="18" t="s">
        <v>83</v>
      </c>
      <c r="BK457" s="109">
        <f t="shared" si="174"/>
        <v>0</v>
      </c>
      <c r="BL457" s="18" t="s">
        <v>218</v>
      </c>
      <c r="BM457" s="18" t="s">
        <v>1149</v>
      </c>
    </row>
    <row r="458" spans="2:65" s="1" customFormat="1" ht="51" customHeight="1">
      <c r="B458" s="34"/>
      <c r="C458" s="166" t="s">
        <v>1150</v>
      </c>
      <c r="D458" s="166" t="s">
        <v>187</v>
      </c>
      <c r="E458" s="167" t="s">
        <v>1151</v>
      </c>
      <c r="F458" s="244" t="s">
        <v>1152</v>
      </c>
      <c r="G458" s="244"/>
      <c r="H458" s="244"/>
      <c r="I458" s="244"/>
      <c r="J458" s="168" t="s">
        <v>197</v>
      </c>
      <c r="K458" s="169">
        <v>3.759</v>
      </c>
      <c r="L458" s="245">
        <v>0</v>
      </c>
      <c r="M458" s="246"/>
      <c r="N458" s="247">
        <f t="shared" si="165"/>
        <v>0</v>
      </c>
      <c r="O458" s="247"/>
      <c r="P458" s="247"/>
      <c r="Q458" s="247"/>
      <c r="R458" s="36"/>
      <c r="T458" s="170" t="s">
        <v>22</v>
      </c>
      <c r="U458" s="43" t="s">
        <v>41</v>
      </c>
      <c r="V458" s="35"/>
      <c r="W458" s="171">
        <f t="shared" si="166"/>
        <v>0</v>
      </c>
      <c r="X458" s="171">
        <v>0</v>
      </c>
      <c r="Y458" s="171">
        <f t="shared" si="167"/>
        <v>0</v>
      </c>
      <c r="Z458" s="171">
        <v>0</v>
      </c>
      <c r="AA458" s="172">
        <f t="shared" si="168"/>
        <v>0</v>
      </c>
      <c r="AR458" s="18" t="s">
        <v>218</v>
      </c>
      <c r="AT458" s="18" t="s">
        <v>187</v>
      </c>
      <c r="AU458" s="18" t="s">
        <v>125</v>
      </c>
      <c r="AY458" s="18" t="s">
        <v>186</v>
      </c>
      <c r="BE458" s="109">
        <f t="shared" si="169"/>
        <v>0</v>
      </c>
      <c r="BF458" s="109">
        <f t="shared" si="170"/>
        <v>0</v>
      </c>
      <c r="BG458" s="109">
        <f t="shared" si="171"/>
        <v>0</v>
      </c>
      <c r="BH458" s="109">
        <f t="shared" si="172"/>
        <v>0</v>
      </c>
      <c r="BI458" s="109">
        <f t="shared" si="173"/>
        <v>0</v>
      </c>
      <c r="BJ458" s="18" t="s">
        <v>83</v>
      </c>
      <c r="BK458" s="109">
        <f t="shared" si="174"/>
        <v>0</v>
      </c>
      <c r="BL458" s="18" t="s">
        <v>218</v>
      </c>
      <c r="BM458" s="18" t="s">
        <v>1153</v>
      </c>
    </row>
    <row r="459" spans="2:65" s="1" customFormat="1" ht="63.75" customHeight="1">
      <c r="B459" s="34"/>
      <c r="C459" s="166" t="s">
        <v>682</v>
      </c>
      <c r="D459" s="166" t="s">
        <v>187</v>
      </c>
      <c r="E459" s="167" t="s">
        <v>1154</v>
      </c>
      <c r="F459" s="244" t="s">
        <v>1155</v>
      </c>
      <c r="G459" s="244"/>
      <c r="H459" s="244"/>
      <c r="I459" s="244"/>
      <c r="J459" s="168" t="s">
        <v>197</v>
      </c>
      <c r="K459" s="169">
        <v>3.759</v>
      </c>
      <c r="L459" s="245">
        <v>0</v>
      </c>
      <c r="M459" s="246"/>
      <c r="N459" s="247">
        <f t="shared" si="165"/>
        <v>0</v>
      </c>
      <c r="O459" s="247"/>
      <c r="P459" s="247"/>
      <c r="Q459" s="247"/>
      <c r="R459" s="36"/>
      <c r="T459" s="170" t="s">
        <v>22</v>
      </c>
      <c r="U459" s="43" t="s">
        <v>41</v>
      </c>
      <c r="V459" s="35"/>
      <c r="W459" s="171">
        <f t="shared" si="166"/>
        <v>0</v>
      </c>
      <c r="X459" s="171">
        <v>0</v>
      </c>
      <c r="Y459" s="171">
        <f t="shared" si="167"/>
        <v>0</v>
      </c>
      <c r="Z459" s="171">
        <v>0</v>
      </c>
      <c r="AA459" s="172">
        <f t="shared" si="168"/>
        <v>0</v>
      </c>
      <c r="AR459" s="18" t="s">
        <v>218</v>
      </c>
      <c r="AT459" s="18" t="s">
        <v>187</v>
      </c>
      <c r="AU459" s="18" t="s">
        <v>125</v>
      </c>
      <c r="AY459" s="18" t="s">
        <v>186</v>
      </c>
      <c r="BE459" s="109">
        <f t="shared" si="169"/>
        <v>0</v>
      </c>
      <c r="BF459" s="109">
        <f t="shared" si="170"/>
        <v>0</v>
      </c>
      <c r="BG459" s="109">
        <f t="shared" si="171"/>
        <v>0</v>
      </c>
      <c r="BH459" s="109">
        <f t="shared" si="172"/>
        <v>0</v>
      </c>
      <c r="BI459" s="109">
        <f t="shared" si="173"/>
        <v>0</v>
      </c>
      <c r="BJ459" s="18" t="s">
        <v>83</v>
      </c>
      <c r="BK459" s="109">
        <f t="shared" si="174"/>
        <v>0</v>
      </c>
      <c r="BL459" s="18" t="s">
        <v>218</v>
      </c>
      <c r="BM459" s="18" t="s">
        <v>1156</v>
      </c>
    </row>
    <row r="460" spans="2:65" s="1" customFormat="1" ht="63.75" customHeight="1">
      <c r="B460" s="34"/>
      <c r="C460" s="166" t="s">
        <v>1157</v>
      </c>
      <c r="D460" s="166" t="s">
        <v>187</v>
      </c>
      <c r="E460" s="167" t="s">
        <v>1158</v>
      </c>
      <c r="F460" s="244" t="s">
        <v>1159</v>
      </c>
      <c r="G460" s="244"/>
      <c r="H460" s="244"/>
      <c r="I460" s="244"/>
      <c r="J460" s="168" t="s">
        <v>197</v>
      </c>
      <c r="K460" s="169">
        <v>3.459</v>
      </c>
      <c r="L460" s="245">
        <v>0</v>
      </c>
      <c r="M460" s="246"/>
      <c r="N460" s="247">
        <f t="shared" si="165"/>
        <v>0</v>
      </c>
      <c r="O460" s="247"/>
      <c r="P460" s="247"/>
      <c r="Q460" s="247"/>
      <c r="R460" s="36"/>
      <c r="T460" s="170" t="s">
        <v>22</v>
      </c>
      <c r="U460" s="43" t="s">
        <v>41</v>
      </c>
      <c r="V460" s="35"/>
      <c r="W460" s="171">
        <f t="shared" si="166"/>
        <v>0</v>
      </c>
      <c r="X460" s="171">
        <v>0</v>
      </c>
      <c r="Y460" s="171">
        <f t="shared" si="167"/>
        <v>0</v>
      </c>
      <c r="Z460" s="171">
        <v>0</v>
      </c>
      <c r="AA460" s="172">
        <f t="shared" si="168"/>
        <v>0</v>
      </c>
      <c r="AR460" s="18" t="s">
        <v>218</v>
      </c>
      <c r="AT460" s="18" t="s">
        <v>187</v>
      </c>
      <c r="AU460" s="18" t="s">
        <v>125</v>
      </c>
      <c r="AY460" s="18" t="s">
        <v>186</v>
      </c>
      <c r="BE460" s="109">
        <f t="shared" si="169"/>
        <v>0</v>
      </c>
      <c r="BF460" s="109">
        <f t="shared" si="170"/>
        <v>0</v>
      </c>
      <c r="BG460" s="109">
        <f t="shared" si="171"/>
        <v>0</v>
      </c>
      <c r="BH460" s="109">
        <f t="shared" si="172"/>
        <v>0</v>
      </c>
      <c r="BI460" s="109">
        <f t="shared" si="173"/>
        <v>0</v>
      </c>
      <c r="BJ460" s="18" t="s">
        <v>83</v>
      </c>
      <c r="BK460" s="109">
        <f t="shared" si="174"/>
        <v>0</v>
      </c>
      <c r="BL460" s="18" t="s">
        <v>218</v>
      </c>
      <c r="BM460" s="18" t="s">
        <v>1160</v>
      </c>
    </row>
    <row r="461" spans="2:63" s="9" customFormat="1" ht="29.85" customHeight="1">
      <c r="B461" s="155"/>
      <c r="C461" s="156"/>
      <c r="D461" s="165" t="s">
        <v>159</v>
      </c>
      <c r="E461" s="165"/>
      <c r="F461" s="165"/>
      <c r="G461" s="165"/>
      <c r="H461" s="165"/>
      <c r="I461" s="165"/>
      <c r="J461" s="165"/>
      <c r="K461" s="165"/>
      <c r="L461" s="165"/>
      <c r="M461" s="165"/>
      <c r="N461" s="257">
        <f>BK461</f>
        <v>0</v>
      </c>
      <c r="O461" s="258"/>
      <c r="P461" s="258"/>
      <c r="Q461" s="258"/>
      <c r="R461" s="158"/>
      <c r="T461" s="159"/>
      <c r="U461" s="156"/>
      <c r="V461" s="156"/>
      <c r="W461" s="160">
        <f>SUM(W462:W468)</f>
        <v>0</v>
      </c>
      <c r="X461" s="156"/>
      <c r="Y461" s="160">
        <f>SUM(Y462:Y468)</f>
        <v>0</v>
      </c>
      <c r="Z461" s="156"/>
      <c r="AA461" s="161">
        <f>SUM(AA462:AA468)</f>
        <v>0</v>
      </c>
      <c r="AR461" s="162" t="s">
        <v>125</v>
      </c>
      <c r="AT461" s="163" t="s">
        <v>75</v>
      </c>
      <c r="AU461" s="163" t="s">
        <v>83</v>
      </c>
      <c r="AY461" s="162" t="s">
        <v>186</v>
      </c>
      <c r="BK461" s="164">
        <f>SUM(BK462:BK468)</f>
        <v>0</v>
      </c>
    </row>
    <row r="462" spans="2:65" s="1" customFormat="1" ht="25.5" customHeight="1">
      <c r="B462" s="34"/>
      <c r="C462" s="166" t="s">
        <v>686</v>
      </c>
      <c r="D462" s="166" t="s">
        <v>187</v>
      </c>
      <c r="E462" s="167" t="s">
        <v>1161</v>
      </c>
      <c r="F462" s="244" t="s">
        <v>1162</v>
      </c>
      <c r="G462" s="244"/>
      <c r="H462" s="244"/>
      <c r="I462" s="244"/>
      <c r="J462" s="168" t="s">
        <v>190</v>
      </c>
      <c r="K462" s="169">
        <v>155.96</v>
      </c>
      <c r="L462" s="245">
        <v>0</v>
      </c>
      <c r="M462" s="246"/>
      <c r="N462" s="247">
        <f aca="true" t="shared" si="175" ref="N462:N468">ROUND(L462*K462,2)</f>
        <v>0</v>
      </c>
      <c r="O462" s="247"/>
      <c r="P462" s="247"/>
      <c r="Q462" s="247"/>
      <c r="R462" s="36"/>
      <c r="T462" s="170" t="s">
        <v>22</v>
      </c>
      <c r="U462" s="43" t="s">
        <v>41</v>
      </c>
      <c r="V462" s="35"/>
      <c r="W462" s="171">
        <f aca="true" t="shared" si="176" ref="W462:W468">V462*K462</f>
        <v>0</v>
      </c>
      <c r="X462" s="171">
        <v>0</v>
      </c>
      <c r="Y462" s="171">
        <f aca="true" t="shared" si="177" ref="Y462:Y468">X462*K462</f>
        <v>0</v>
      </c>
      <c r="Z462" s="171">
        <v>0</v>
      </c>
      <c r="AA462" s="172">
        <f aca="true" t="shared" si="178" ref="AA462:AA468">Z462*K462</f>
        <v>0</v>
      </c>
      <c r="AR462" s="18" t="s">
        <v>218</v>
      </c>
      <c r="AT462" s="18" t="s">
        <v>187</v>
      </c>
      <c r="AU462" s="18" t="s">
        <v>125</v>
      </c>
      <c r="AY462" s="18" t="s">
        <v>186</v>
      </c>
      <c r="BE462" s="109">
        <f aca="true" t="shared" si="179" ref="BE462:BE468">IF(U462="základní",N462,0)</f>
        <v>0</v>
      </c>
      <c r="BF462" s="109">
        <f aca="true" t="shared" si="180" ref="BF462:BF468">IF(U462="snížená",N462,0)</f>
        <v>0</v>
      </c>
      <c r="BG462" s="109">
        <f aca="true" t="shared" si="181" ref="BG462:BG468">IF(U462="zákl. přenesená",N462,0)</f>
        <v>0</v>
      </c>
      <c r="BH462" s="109">
        <f aca="true" t="shared" si="182" ref="BH462:BH468">IF(U462="sníž. přenesená",N462,0)</f>
        <v>0</v>
      </c>
      <c r="BI462" s="109">
        <f aca="true" t="shared" si="183" ref="BI462:BI468">IF(U462="nulová",N462,0)</f>
        <v>0</v>
      </c>
      <c r="BJ462" s="18" t="s">
        <v>83</v>
      </c>
      <c r="BK462" s="109">
        <f aca="true" t="shared" si="184" ref="BK462:BK468">ROUND(L462*K462,2)</f>
        <v>0</v>
      </c>
      <c r="BL462" s="18" t="s">
        <v>218</v>
      </c>
      <c r="BM462" s="18" t="s">
        <v>1163</v>
      </c>
    </row>
    <row r="463" spans="2:65" s="1" customFormat="1" ht="25.5" customHeight="1">
      <c r="B463" s="34"/>
      <c r="C463" s="166" t="s">
        <v>1164</v>
      </c>
      <c r="D463" s="166" t="s">
        <v>187</v>
      </c>
      <c r="E463" s="167" t="s">
        <v>1165</v>
      </c>
      <c r="F463" s="244" t="s">
        <v>1166</v>
      </c>
      <c r="G463" s="244"/>
      <c r="H463" s="244"/>
      <c r="I463" s="244"/>
      <c r="J463" s="168" t="s">
        <v>190</v>
      </c>
      <c r="K463" s="169">
        <v>155.96</v>
      </c>
      <c r="L463" s="245">
        <v>0</v>
      </c>
      <c r="M463" s="246"/>
      <c r="N463" s="247">
        <f t="shared" si="175"/>
        <v>0</v>
      </c>
      <c r="O463" s="247"/>
      <c r="P463" s="247"/>
      <c r="Q463" s="247"/>
      <c r="R463" s="36"/>
      <c r="T463" s="170" t="s">
        <v>22</v>
      </c>
      <c r="U463" s="43" t="s">
        <v>41</v>
      </c>
      <c r="V463" s="35"/>
      <c r="W463" s="171">
        <f t="shared" si="176"/>
        <v>0</v>
      </c>
      <c r="X463" s="171">
        <v>0</v>
      </c>
      <c r="Y463" s="171">
        <f t="shared" si="177"/>
        <v>0</v>
      </c>
      <c r="Z463" s="171">
        <v>0</v>
      </c>
      <c r="AA463" s="172">
        <f t="shared" si="178"/>
        <v>0</v>
      </c>
      <c r="AR463" s="18" t="s">
        <v>218</v>
      </c>
      <c r="AT463" s="18" t="s">
        <v>187</v>
      </c>
      <c r="AU463" s="18" t="s">
        <v>125</v>
      </c>
      <c r="AY463" s="18" t="s">
        <v>186</v>
      </c>
      <c r="BE463" s="109">
        <f t="shared" si="179"/>
        <v>0</v>
      </c>
      <c r="BF463" s="109">
        <f t="shared" si="180"/>
        <v>0</v>
      </c>
      <c r="BG463" s="109">
        <f t="shared" si="181"/>
        <v>0</v>
      </c>
      <c r="BH463" s="109">
        <f t="shared" si="182"/>
        <v>0</v>
      </c>
      <c r="BI463" s="109">
        <f t="shared" si="183"/>
        <v>0</v>
      </c>
      <c r="BJ463" s="18" t="s">
        <v>83</v>
      </c>
      <c r="BK463" s="109">
        <f t="shared" si="184"/>
        <v>0</v>
      </c>
      <c r="BL463" s="18" t="s">
        <v>218</v>
      </c>
      <c r="BM463" s="18" t="s">
        <v>1167</v>
      </c>
    </row>
    <row r="464" spans="2:65" s="1" customFormat="1" ht="38.25" customHeight="1">
      <c r="B464" s="34"/>
      <c r="C464" s="166" t="s">
        <v>689</v>
      </c>
      <c r="D464" s="166" t="s">
        <v>187</v>
      </c>
      <c r="E464" s="167" t="s">
        <v>1168</v>
      </c>
      <c r="F464" s="244" t="s">
        <v>1169</v>
      </c>
      <c r="G464" s="244"/>
      <c r="H464" s="244"/>
      <c r="I464" s="244"/>
      <c r="J464" s="168" t="s">
        <v>190</v>
      </c>
      <c r="K464" s="169">
        <v>155.96</v>
      </c>
      <c r="L464" s="245">
        <v>0</v>
      </c>
      <c r="M464" s="246"/>
      <c r="N464" s="247">
        <f t="shared" si="175"/>
        <v>0</v>
      </c>
      <c r="O464" s="247"/>
      <c r="P464" s="247"/>
      <c r="Q464" s="247"/>
      <c r="R464" s="36"/>
      <c r="T464" s="170" t="s">
        <v>22</v>
      </c>
      <c r="U464" s="43" t="s">
        <v>41</v>
      </c>
      <c r="V464" s="35"/>
      <c r="W464" s="171">
        <f t="shared" si="176"/>
        <v>0</v>
      </c>
      <c r="X464" s="171">
        <v>0</v>
      </c>
      <c r="Y464" s="171">
        <f t="shared" si="177"/>
        <v>0</v>
      </c>
      <c r="Z464" s="171">
        <v>0</v>
      </c>
      <c r="AA464" s="172">
        <f t="shared" si="178"/>
        <v>0</v>
      </c>
      <c r="AR464" s="18" t="s">
        <v>218</v>
      </c>
      <c r="AT464" s="18" t="s">
        <v>187</v>
      </c>
      <c r="AU464" s="18" t="s">
        <v>125</v>
      </c>
      <c r="AY464" s="18" t="s">
        <v>186</v>
      </c>
      <c r="BE464" s="109">
        <f t="shared" si="179"/>
        <v>0</v>
      </c>
      <c r="BF464" s="109">
        <f t="shared" si="180"/>
        <v>0</v>
      </c>
      <c r="BG464" s="109">
        <f t="shared" si="181"/>
        <v>0</v>
      </c>
      <c r="BH464" s="109">
        <f t="shared" si="182"/>
        <v>0</v>
      </c>
      <c r="BI464" s="109">
        <f t="shared" si="183"/>
        <v>0</v>
      </c>
      <c r="BJ464" s="18" t="s">
        <v>83</v>
      </c>
      <c r="BK464" s="109">
        <f t="shared" si="184"/>
        <v>0</v>
      </c>
      <c r="BL464" s="18" t="s">
        <v>218</v>
      </c>
      <c r="BM464" s="18" t="s">
        <v>1170</v>
      </c>
    </row>
    <row r="465" spans="2:65" s="1" customFormat="1" ht="25.5" customHeight="1">
      <c r="B465" s="34"/>
      <c r="C465" s="166" t="s">
        <v>1171</v>
      </c>
      <c r="D465" s="166" t="s">
        <v>187</v>
      </c>
      <c r="E465" s="167" t="s">
        <v>1172</v>
      </c>
      <c r="F465" s="244" t="s">
        <v>1173</v>
      </c>
      <c r="G465" s="244"/>
      <c r="H465" s="244"/>
      <c r="I465" s="244"/>
      <c r="J465" s="168" t="s">
        <v>190</v>
      </c>
      <c r="K465" s="169">
        <v>445.932</v>
      </c>
      <c r="L465" s="245">
        <v>0</v>
      </c>
      <c r="M465" s="246"/>
      <c r="N465" s="247">
        <f t="shared" si="175"/>
        <v>0</v>
      </c>
      <c r="O465" s="247"/>
      <c r="P465" s="247"/>
      <c r="Q465" s="247"/>
      <c r="R465" s="36"/>
      <c r="T465" s="170" t="s">
        <v>22</v>
      </c>
      <c r="U465" s="43" t="s">
        <v>41</v>
      </c>
      <c r="V465" s="35"/>
      <c r="W465" s="171">
        <f t="shared" si="176"/>
        <v>0</v>
      </c>
      <c r="X465" s="171">
        <v>0</v>
      </c>
      <c r="Y465" s="171">
        <f t="shared" si="177"/>
        <v>0</v>
      </c>
      <c r="Z465" s="171">
        <v>0</v>
      </c>
      <c r="AA465" s="172">
        <f t="shared" si="178"/>
        <v>0</v>
      </c>
      <c r="AR465" s="18" t="s">
        <v>218</v>
      </c>
      <c r="AT465" s="18" t="s">
        <v>187</v>
      </c>
      <c r="AU465" s="18" t="s">
        <v>125</v>
      </c>
      <c r="AY465" s="18" t="s">
        <v>186</v>
      </c>
      <c r="BE465" s="109">
        <f t="shared" si="179"/>
        <v>0</v>
      </c>
      <c r="BF465" s="109">
        <f t="shared" si="180"/>
        <v>0</v>
      </c>
      <c r="BG465" s="109">
        <f t="shared" si="181"/>
        <v>0</v>
      </c>
      <c r="BH465" s="109">
        <f t="shared" si="182"/>
        <v>0</v>
      </c>
      <c r="BI465" s="109">
        <f t="shared" si="183"/>
        <v>0</v>
      </c>
      <c r="BJ465" s="18" t="s">
        <v>83</v>
      </c>
      <c r="BK465" s="109">
        <f t="shared" si="184"/>
        <v>0</v>
      </c>
      <c r="BL465" s="18" t="s">
        <v>218</v>
      </c>
      <c r="BM465" s="18" t="s">
        <v>1174</v>
      </c>
    </row>
    <row r="466" spans="2:65" s="1" customFormat="1" ht="38.25" customHeight="1">
      <c r="B466" s="34"/>
      <c r="C466" s="166" t="s">
        <v>693</v>
      </c>
      <c r="D466" s="166" t="s">
        <v>187</v>
      </c>
      <c r="E466" s="167" t="s">
        <v>1175</v>
      </c>
      <c r="F466" s="244" t="s">
        <v>1176</v>
      </c>
      <c r="G466" s="244"/>
      <c r="H466" s="244"/>
      <c r="I466" s="244"/>
      <c r="J466" s="168" t="s">
        <v>190</v>
      </c>
      <c r="K466" s="169">
        <v>445.932</v>
      </c>
      <c r="L466" s="245">
        <v>0</v>
      </c>
      <c r="M466" s="246"/>
      <c r="N466" s="247">
        <f t="shared" si="175"/>
        <v>0</v>
      </c>
      <c r="O466" s="247"/>
      <c r="P466" s="247"/>
      <c r="Q466" s="247"/>
      <c r="R466" s="36"/>
      <c r="T466" s="170" t="s">
        <v>22</v>
      </c>
      <c r="U466" s="43" t="s">
        <v>41</v>
      </c>
      <c r="V466" s="35"/>
      <c r="W466" s="171">
        <f t="shared" si="176"/>
        <v>0</v>
      </c>
      <c r="X466" s="171">
        <v>0</v>
      </c>
      <c r="Y466" s="171">
        <f t="shared" si="177"/>
        <v>0</v>
      </c>
      <c r="Z466" s="171">
        <v>0</v>
      </c>
      <c r="AA466" s="172">
        <f t="shared" si="178"/>
        <v>0</v>
      </c>
      <c r="AR466" s="18" t="s">
        <v>218</v>
      </c>
      <c r="AT466" s="18" t="s">
        <v>187</v>
      </c>
      <c r="AU466" s="18" t="s">
        <v>125</v>
      </c>
      <c r="AY466" s="18" t="s">
        <v>186</v>
      </c>
      <c r="BE466" s="109">
        <f t="shared" si="179"/>
        <v>0</v>
      </c>
      <c r="BF466" s="109">
        <f t="shared" si="180"/>
        <v>0</v>
      </c>
      <c r="BG466" s="109">
        <f t="shared" si="181"/>
        <v>0</v>
      </c>
      <c r="BH466" s="109">
        <f t="shared" si="182"/>
        <v>0</v>
      </c>
      <c r="BI466" s="109">
        <f t="shared" si="183"/>
        <v>0</v>
      </c>
      <c r="BJ466" s="18" t="s">
        <v>83</v>
      </c>
      <c r="BK466" s="109">
        <f t="shared" si="184"/>
        <v>0</v>
      </c>
      <c r="BL466" s="18" t="s">
        <v>218</v>
      </c>
      <c r="BM466" s="18" t="s">
        <v>1177</v>
      </c>
    </row>
    <row r="467" spans="2:65" s="1" customFormat="1" ht="25.5" customHeight="1">
      <c r="B467" s="34"/>
      <c r="C467" s="166" t="s">
        <v>1178</v>
      </c>
      <c r="D467" s="166" t="s">
        <v>187</v>
      </c>
      <c r="E467" s="167" t="s">
        <v>1179</v>
      </c>
      <c r="F467" s="244" t="s">
        <v>1180</v>
      </c>
      <c r="G467" s="244"/>
      <c r="H467" s="244"/>
      <c r="I467" s="244"/>
      <c r="J467" s="168" t="s">
        <v>190</v>
      </c>
      <c r="K467" s="169">
        <v>445.932</v>
      </c>
      <c r="L467" s="245">
        <v>0</v>
      </c>
      <c r="M467" s="246"/>
      <c r="N467" s="247">
        <f t="shared" si="175"/>
        <v>0</v>
      </c>
      <c r="O467" s="247"/>
      <c r="P467" s="247"/>
      <c r="Q467" s="247"/>
      <c r="R467" s="36"/>
      <c r="T467" s="170" t="s">
        <v>22</v>
      </c>
      <c r="U467" s="43" t="s">
        <v>41</v>
      </c>
      <c r="V467" s="35"/>
      <c r="W467" s="171">
        <f t="shared" si="176"/>
        <v>0</v>
      </c>
      <c r="X467" s="171">
        <v>0</v>
      </c>
      <c r="Y467" s="171">
        <f t="shared" si="177"/>
        <v>0</v>
      </c>
      <c r="Z467" s="171">
        <v>0</v>
      </c>
      <c r="AA467" s="172">
        <f t="shared" si="178"/>
        <v>0</v>
      </c>
      <c r="AR467" s="18" t="s">
        <v>218</v>
      </c>
      <c r="AT467" s="18" t="s">
        <v>187</v>
      </c>
      <c r="AU467" s="18" t="s">
        <v>125</v>
      </c>
      <c r="AY467" s="18" t="s">
        <v>186</v>
      </c>
      <c r="BE467" s="109">
        <f t="shared" si="179"/>
        <v>0</v>
      </c>
      <c r="BF467" s="109">
        <f t="shared" si="180"/>
        <v>0</v>
      </c>
      <c r="BG467" s="109">
        <f t="shared" si="181"/>
        <v>0</v>
      </c>
      <c r="BH467" s="109">
        <f t="shared" si="182"/>
        <v>0</v>
      </c>
      <c r="BI467" s="109">
        <f t="shared" si="183"/>
        <v>0</v>
      </c>
      <c r="BJ467" s="18" t="s">
        <v>83</v>
      </c>
      <c r="BK467" s="109">
        <f t="shared" si="184"/>
        <v>0</v>
      </c>
      <c r="BL467" s="18" t="s">
        <v>218</v>
      </c>
      <c r="BM467" s="18" t="s">
        <v>1181</v>
      </c>
    </row>
    <row r="468" spans="2:65" s="1" customFormat="1" ht="25.5" customHeight="1">
      <c r="B468" s="34"/>
      <c r="C468" s="166" t="s">
        <v>696</v>
      </c>
      <c r="D468" s="166" t="s">
        <v>187</v>
      </c>
      <c r="E468" s="167" t="s">
        <v>1182</v>
      </c>
      <c r="F468" s="244" t="s">
        <v>1183</v>
      </c>
      <c r="G468" s="244"/>
      <c r="H468" s="244"/>
      <c r="I468" s="244"/>
      <c r="J468" s="168" t="s">
        <v>190</v>
      </c>
      <c r="K468" s="169">
        <v>740.685</v>
      </c>
      <c r="L468" s="245">
        <v>0</v>
      </c>
      <c r="M468" s="246"/>
      <c r="N468" s="247">
        <f t="shared" si="175"/>
        <v>0</v>
      </c>
      <c r="O468" s="247"/>
      <c r="P468" s="247"/>
      <c r="Q468" s="247"/>
      <c r="R468" s="36"/>
      <c r="T468" s="170" t="s">
        <v>22</v>
      </c>
      <c r="U468" s="43" t="s">
        <v>41</v>
      </c>
      <c r="V468" s="35"/>
      <c r="W468" s="171">
        <f t="shared" si="176"/>
        <v>0</v>
      </c>
      <c r="X468" s="171">
        <v>0</v>
      </c>
      <c r="Y468" s="171">
        <f t="shared" si="177"/>
        <v>0</v>
      </c>
      <c r="Z468" s="171">
        <v>0</v>
      </c>
      <c r="AA468" s="172">
        <f t="shared" si="178"/>
        <v>0</v>
      </c>
      <c r="AR468" s="18" t="s">
        <v>218</v>
      </c>
      <c r="AT468" s="18" t="s">
        <v>187</v>
      </c>
      <c r="AU468" s="18" t="s">
        <v>125</v>
      </c>
      <c r="AY468" s="18" t="s">
        <v>186</v>
      </c>
      <c r="BE468" s="109">
        <f t="shared" si="179"/>
        <v>0</v>
      </c>
      <c r="BF468" s="109">
        <f t="shared" si="180"/>
        <v>0</v>
      </c>
      <c r="BG468" s="109">
        <f t="shared" si="181"/>
        <v>0</v>
      </c>
      <c r="BH468" s="109">
        <f t="shared" si="182"/>
        <v>0</v>
      </c>
      <c r="BI468" s="109">
        <f t="shared" si="183"/>
        <v>0</v>
      </c>
      <c r="BJ468" s="18" t="s">
        <v>83</v>
      </c>
      <c r="BK468" s="109">
        <f t="shared" si="184"/>
        <v>0</v>
      </c>
      <c r="BL468" s="18" t="s">
        <v>218</v>
      </c>
      <c r="BM468" s="18" t="s">
        <v>1184</v>
      </c>
    </row>
    <row r="469" spans="2:63" s="9" customFormat="1" ht="29.85" customHeight="1">
      <c r="B469" s="155"/>
      <c r="C469" s="156"/>
      <c r="D469" s="165" t="s">
        <v>160</v>
      </c>
      <c r="E469" s="165"/>
      <c r="F469" s="165"/>
      <c r="G469" s="165"/>
      <c r="H469" s="165"/>
      <c r="I469" s="165"/>
      <c r="J469" s="165"/>
      <c r="K469" s="165"/>
      <c r="L469" s="165"/>
      <c r="M469" s="165"/>
      <c r="N469" s="257">
        <f>BK469</f>
        <v>0</v>
      </c>
      <c r="O469" s="258"/>
      <c r="P469" s="258"/>
      <c r="Q469" s="258"/>
      <c r="R469" s="158"/>
      <c r="T469" s="159"/>
      <c r="U469" s="156"/>
      <c r="V469" s="156"/>
      <c r="W469" s="160">
        <f>SUM(W470:W475)</f>
        <v>0</v>
      </c>
      <c r="X469" s="156"/>
      <c r="Y469" s="160">
        <f>SUM(Y470:Y475)</f>
        <v>0</v>
      </c>
      <c r="Z469" s="156"/>
      <c r="AA469" s="161">
        <f>SUM(AA470:AA475)</f>
        <v>0</v>
      </c>
      <c r="AR469" s="162" t="s">
        <v>125</v>
      </c>
      <c r="AT469" s="163" t="s">
        <v>75</v>
      </c>
      <c r="AU469" s="163" t="s">
        <v>83</v>
      </c>
      <c r="AY469" s="162" t="s">
        <v>186</v>
      </c>
      <c r="BK469" s="164">
        <f>SUM(BK470:BK475)</f>
        <v>0</v>
      </c>
    </row>
    <row r="470" spans="2:65" s="1" customFormat="1" ht="51" customHeight="1">
      <c r="B470" s="34"/>
      <c r="C470" s="166" t="s">
        <v>1185</v>
      </c>
      <c r="D470" s="166" t="s">
        <v>187</v>
      </c>
      <c r="E470" s="167" t="s">
        <v>1186</v>
      </c>
      <c r="F470" s="244" t="s">
        <v>1187</v>
      </c>
      <c r="G470" s="244"/>
      <c r="H470" s="244"/>
      <c r="I470" s="244"/>
      <c r="J470" s="168" t="s">
        <v>190</v>
      </c>
      <c r="K470" s="169">
        <v>520.895</v>
      </c>
      <c r="L470" s="245">
        <v>0</v>
      </c>
      <c r="M470" s="246"/>
      <c r="N470" s="247">
        <f aca="true" t="shared" si="185" ref="N470:N475">ROUND(L470*K470,2)</f>
        <v>0</v>
      </c>
      <c r="O470" s="247"/>
      <c r="P470" s="247"/>
      <c r="Q470" s="247"/>
      <c r="R470" s="36"/>
      <c r="T470" s="170" t="s">
        <v>22</v>
      </c>
      <c r="U470" s="43" t="s">
        <v>41</v>
      </c>
      <c r="V470" s="35"/>
      <c r="W470" s="171">
        <f aca="true" t="shared" si="186" ref="W470:W475">V470*K470</f>
        <v>0</v>
      </c>
      <c r="X470" s="171">
        <v>0</v>
      </c>
      <c r="Y470" s="171">
        <f aca="true" t="shared" si="187" ref="Y470:Y475">X470*K470</f>
        <v>0</v>
      </c>
      <c r="Z470" s="171">
        <v>0</v>
      </c>
      <c r="AA470" s="172">
        <f aca="true" t="shared" si="188" ref="AA470:AA475">Z470*K470</f>
        <v>0</v>
      </c>
      <c r="AR470" s="18" t="s">
        <v>218</v>
      </c>
      <c r="AT470" s="18" t="s">
        <v>187</v>
      </c>
      <c r="AU470" s="18" t="s">
        <v>125</v>
      </c>
      <c r="AY470" s="18" t="s">
        <v>186</v>
      </c>
      <c r="BE470" s="109">
        <f aca="true" t="shared" si="189" ref="BE470:BE475">IF(U470="základní",N470,0)</f>
        <v>0</v>
      </c>
      <c r="BF470" s="109">
        <f aca="true" t="shared" si="190" ref="BF470:BF475">IF(U470="snížená",N470,0)</f>
        <v>0</v>
      </c>
      <c r="BG470" s="109">
        <f aca="true" t="shared" si="191" ref="BG470:BG475">IF(U470="zákl. přenesená",N470,0)</f>
        <v>0</v>
      </c>
      <c r="BH470" s="109">
        <f aca="true" t="shared" si="192" ref="BH470:BH475">IF(U470="sníž. přenesená",N470,0)</f>
        <v>0</v>
      </c>
      <c r="BI470" s="109">
        <f aca="true" t="shared" si="193" ref="BI470:BI475">IF(U470="nulová",N470,0)</f>
        <v>0</v>
      </c>
      <c r="BJ470" s="18" t="s">
        <v>83</v>
      </c>
      <c r="BK470" s="109">
        <f aca="true" t="shared" si="194" ref="BK470:BK475">ROUND(L470*K470,2)</f>
        <v>0</v>
      </c>
      <c r="BL470" s="18" t="s">
        <v>218</v>
      </c>
      <c r="BM470" s="18" t="s">
        <v>1188</v>
      </c>
    </row>
    <row r="471" spans="2:65" s="1" customFormat="1" ht="25.5" customHeight="1">
      <c r="B471" s="34"/>
      <c r="C471" s="166" t="s">
        <v>700</v>
      </c>
      <c r="D471" s="166" t="s">
        <v>187</v>
      </c>
      <c r="E471" s="167" t="s">
        <v>1189</v>
      </c>
      <c r="F471" s="244" t="s">
        <v>1190</v>
      </c>
      <c r="G471" s="244"/>
      <c r="H471" s="244"/>
      <c r="I471" s="244"/>
      <c r="J471" s="168" t="s">
        <v>190</v>
      </c>
      <c r="K471" s="169">
        <v>520.895</v>
      </c>
      <c r="L471" s="245">
        <v>0</v>
      </c>
      <c r="M471" s="246"/>
      <c r="N471" s="247">
        <f t="shared" si="185"/>
        <v>0</v>
      </c>
      <c r="O471" s="247"/>
      <c r="P471" s="247"/>
      <c r="Q471" s="247"/>
      <c r="R471" s="36"/>
      <c r="T471" s="170" t="s">
        <v>22</v>
      </c>
      <c r="U471" s="43" t="s">
        <v>41</v>
      </c>
      <c r="V471" s="35"/>
      <c r="W471" s="171">
        <f t="shared" si="186"/>
        <v>0</v>
      </c>
      <c r="X471" s="171">
        <v>0</v>
      </c>
      <c r="Y471" s="171">
        <f t="shared" si="187"/>
        <v>0</v>
      </c>
      <c r="Z471" s="171">
        <v>0</v>
      </c>
      <c r="AA471" s="172">
        <f t="shared" si="188"/>
        <v>0</v>
      </c>
      <c r="AR471" s="18" t="s">
        <v>218</v>
      </c>
      <c r="AT471" s="18" t="s">
        <v>187</v>
      </c>
      <c r="AU471" s="18" t="s">
        <v>125</v>
      </c>
      <c r="AY471" s="18" t="s">
        <v>186</v>
      </c>
      <c r="BE471" s="109">
        <f t="shared" si="189"/>
        <v>0</v>
      </c>
      <c r="BF471" s="109">
        <f t="shared" si="190"/>
        <v>0</v>
      </c>
      <c r="BG471" s="109">
        <f t="shared" si="191"/>
        <v>0</v>
      </c>
      <c r="BH471" s="109">
        <f t="shared" si="192"/>
        <v>0</v>
      </c>
      <c r="BI471" s="109">
        <f t="shared" si="193"/>
        <v>0</v>
      </c>
      <c r="BJ471" s="18" t="s">
        <v>83</v>
      </c>
      <c r="BK471" s="109">
        <f t="shared" si="194"/>
        <v>0</v>
      </c>
      <c r="BL471" s="18" t="s">
        <v>218</v>
      </c>
      <c r="BM471" s="18" t="s">
        <v>1191</v>
      </c>
    </row>
    <row r="472" spans="2:65" s="1" customFormat="1" ht="38.25" customHeight="1">
      <c r="B472" s="34"/>
      <c r="C472" s="166" t="s">
        <v>1192</v>
      </c>
      <c r="D472" s="166" t="s">
        <v>187</v>
      </c>
      <c r="E472" s="167" t="s">
        <v>1193</v>
      </c>
      <c r="F472" s="244" t="s">
        <v>1194</v>
      </c>
      <c r="G472" s="244"/>
      <c r="H472" s="244"/>
      <c r="I472" s="244"/>
      <c r="J472" s="168" t="s">
        <v>190</v>
      </c>
      <c r="K472" s="169">
        <v>520.895</v>
      </c>
      <c r="L472" s="245">
        <v>0</v>
      </c>
      <c r="M472" s="246"/>
      <c r="N472" s="247">
        <f t="shared" si="185"/>
        <v>0</v>
      </c>
      <c r="O472" s="247"/>
      <c r="P472" s="247"/>
      <c r="Q472" s="247"/>
      <c r="R472" s="36"/>
      <c r="T472" s="170" t="s">
        <v>22</v>
      </c>
      <c r="U472" s="43" t="s">
        <v>41</v>
      </c>
      <c r="V472" s="35"/>
      <c r="W472" s="171">
        <f t="shared" si="186"/>
        <v>0</v>
      </c>
      <c r="X472" s="171">
        <v>0</v>
      </c>
      <c r="Y472" s="171">
        <f t="shared" si="187"/>
        <v>0</v>
      </c>
      <c r="Z472" s="171">
        <v>0</v>
      </c>
      <c r="AA472" s="172">
        <f t="shared" si="188"/>
        <v>0</v>
      </c>
      <c r="AR472" s="18" t="s">
        <v>218</v>
      </c>
      <c r="AT472" s="18" t="s">
        <v>187</v>
      </c>
      <c r="AU472" s="18" t="s">
        <v>125</v>
      </c>
      <c r="AY472" s="18" t="s">
        <v>186</v>
      </c>
      <c r="BE472" s="109">
        <f t="shared" si="189"/>
        <v>0</v>
      </c>
      <c r="BF472" s="109">
        <f t="shared" si="190"/>
        <v>0</v>
      </c>
      <c r="BG472" s="109">
        <f t="shared" si="191"/>
        <v>0</v>
      </c>
      <c r="BH472" s="109">
        <f t="shared" si="192"/>
        <v>0</v>
      </c>
      <c r="BI472" s="109">
        <f t="shared" si="193"/>
        <v>0</v>
      </c>
      <c r="BJ472" s="18" t="s">
        <v>83</v>
      </c>
      <c r="BK472" s="109">
        <f t="shared" si="194"/>
        <v>0</v>
      </c>
      <c r="BL472" s="18" t="s">
        <v>218</v>
      </c>
      <c r="BM472" s="18" t="s">
        <v>1195</v>
      </c>
    </row>
    <row r="473" spans="2:65" s="1" customFormat="1" ht="63.75" customHeight="1">
      <c r="B473" s="34"/>
      <c r="C473" s="166" t="s">
        <v>703</v>
      </c>
      <c r="D473" s="166" t="s">
        <v>187</v>
      </c>
      <c r="E473" s="167" t="s">
        <v>1196</v>
      </c>
      <c r="F473" s="244" t="s">
        <v>1197</v>
      </c>
      <c r="G473" s="244"/>
      <c r="H473" s="244"/>
      <c r="I473" s="244"/>
      <c r="J473" s="168" t="s">
        <v>190</v>
      </c>
      <c r="K473" s="169">
        <v>260.448</v>
      </c>
      <c r="L473" s="245">
        <v>0</v>
      </c>
      <c r="M473" s="246"/>
      <c r="N473" s="247">
        <f t="shared" si="185"/>
        <v>0</v>
      </c>
      <c r="O473" s="247"/>
      <c r="P473" s="247"/>
      <c r="Q473" s="247"/>
      <c r="R473" s="36"/>
      <c r="T473" s="170" t="s">
        <v>22</v>
      </c>
      <c r="U473" s="43" t="s">
        <v>41</v>
      </c>
      <c r="V473" s="35"/>
      <c r="W473" s="171">
        <f t="shared" si="186"/>
        <v>0</v>
      </c>
      <c r="X473" s="171">
        <v>0</v>
      </c>
      <c r="Y473" s="171">
        <f t="shared" si="187"/>
        <v>0</v>
      </c>
      <c r="Z473" s="171">
        <v>0</v>
      </c>
      <c r="AA473" s="172">
        <f t="shared" si="188"/>
        <v>0</v>
      </c>
      <c r="AR473" s="18" t="s">
        <v>218</v>
      </c>
      <c r="AT473" s="18" t="s">
        <v>187</v>
      </c>
      <c r="AU473" s="18" t="s">
        <v>125</v>
      </c>
      <c r="AY473" s="18" t="s">
        <v>186</v>
      </c>
      <c r="BE473" s="109">
        <f t="shared" si="189"/>
        <v>0</v>
      </c>
      <c r="BF473" s="109">
        <f t="shared" si="190"/>
        <v>0</v>
      </c>
      <c r="BG473" s="109">
        <f t="shared" si="191"/>
        <v>0</v>
      </c>
      <c r="BH473" s="109">
        <f t="shared" si="192"/>
        <v>0</v>
      </c>
      <c r="BI473" s="109">
        <f t="shared" si="193"/>
        <v>0</v>
      </c>
      <c r="BJ473" s="18" t="s">
        <v>83</v>
      </c>
      <c r="BK473" s="109">
        <f t="shared" si="194"/>
        <v>0</v>
      </c>
      <c r="BL473" s="18" t="s">
        <v>218</v>
      </c>
      <c r="BM473" s="18" t="s">
        <v>1198</v>
      </c>
    </row>
    <row r="474" spans="2:65" s="1" customFormat="1" ht="38.25" customHeight="1">
      <c r="B474" s="34"/>
      <c r="C474" s="166" t="s">
        <v>1199</v>
      </c>
      <c r="D474" s="166" t="s">
        <v>187</v>
      </c>
      <c r="E474" s="167" t="s">
        <v>1200</v>
      </c>
      <c r="F474" s="244" t="s">
        <v>1201</v>
      </c>
      <c r="G474" s="244"/>
      <c r="H474" s="244"/>
      <c r="I474" s="244"/>
      <c r="J474" s="168" t="s">
        <v>190</v>
      </c>
      <c r="K474" s="169">
        <v>513.7</v>
      </c>
      <c r="L474" s="245">
        <v>0</v>
      </c>
      <c r="M474" s="246"/>
      <c r="N474" s="247">
        <f t="shared" si="185"/>
        <v>0</v>
      </c>
      <c r="O474" s="247"/>
      <c r="P474" s="247"/>
      <c r="Q474" s="247"/>
      <c r="R474" s="36"/>
      <c r="T474" s="170" t="s">
        <v>22</v>
      </c>
      <c r="U474" s="43" t="s">
        <v>41</v>
      </c>
      <c r="V474" s="35"/>
      <c r="W474" s="171">
        <f t="shared" si="186"/>
        <v>0</v>
      </c>
      <c r="X474" s="171">
        <v>0</v>
      </c>
      <c r="Y474" s="171">
        <f t="shared" si="187"/>
        <v>0</v>
      </c>
      <c r="Z474" s="171">
        <v>0</v>
      </c>
      <c r="AA474" s="172">
        <f t="shared" si="188"/>
        <v>0</v>
      </c>
      <c r="AR474" s="18" t="s">
        <v>218</v>
      </c>
      <c r="AT474" s="18" t="s">
        <v>187</v>
      </c>
      <c r="AU474" s="18" t="s">
        <v>125</v>
      </c>
      <c r="AY474" s="18" t="s">
        <v>186</v>
      </c>
      <c r="BE474" s="109">
        <f t="shared" si="189"/>
        <v>0</v>
      </c>
      <c r="BF474" s="109">
        <f t="shared" si="190"/>
        <v>0</v>
      </c>
      <c r="BG474" s="109">
        <f t="shared" si="191"/>
        <v>0</v>
      </c>
      <c r="BH474" s="109">
        <f t="shared" si="192"/>
        <v>0</v>
      </c>
      <c r="BI474" s="109">
        <f t="shared" si="193"/>
        <v>0</v>
      </c>
      <c r="BJ474" s="18" t="s">
        <v>83</v>
      </c>
      <c r="BK474" s="109">
        <f t="shared" si="194"/>
        <v>0</v>
      </c>
      <c r="BL474" s="18" t="s">
        <v>218</v>
      </c>
      <c r="BM474" s="18" t="s">
        <v>1202</v>
      </c>
    </row>
    <row r="475" spans="2:65" s="1" customFormat="1" ht="25.5" customHeight="1">
      <c r="B475" s="34"/>
      <c r="C475" s="173" t="s">
        <v>707</v>
      </c>
      <c r="D475" s="173" t="s">
        <v>199</v>
      </c>
      <c r="E475" s="174" t="s">
        <v>1203</v>
      </c>
      <c r="F475" s="248" t="s">
        <v>1204</v>
      </c>
      <c r="G475" s="248"/>
      <c r="H475" s="248"/>
      <c r="I475" s="248"/>
      <c r="J475" s="175" t="s">
        <v>190</v>
      </c>
      <c r="K475" s="176">
        <v>539.385</v>
      </c>
      <c r="L475" s="249">
        <v>0</v>
      </c>
      <c r="M475" s="250"/>
      <c r="N475" s="251">
        <f t="shared" si="185"/>
        <v>0</v>
      </c>
      <c r="O475" s="247"/>
      <c r="P475" s="247"/>
      <c r="Q475" s="247"/>
      <c r="R475" s="36"/>
      <c r="T475" s="170" t="s">
        <v>22</v>
      </c>
      <c r="U475" s="43" t="s">
        <v>41</v>
      </c>
      <c r="V475" s="35"/>
      <c r="W475" s="171">
        <f t="shared" si="186"/>
        <v>0</v>
      </c>
      <c r="X475" s="171">
        <v>0</v>
      </c>
      <c r="Y475" s="171">
        <f t="shared" si="187"/>
        <v>0</v>
      </c>
      <c r="Z475" s="171">
        <v>0</v>
      </c>
      <c r="AA475" s="172">
        <f t="shared" si="188"/>
        <v>0</v>
      </c>
      <c r="AR475" s="18" t="s">
        <v>246</v>
      </c>
      <c r="AT475" s="18" t="s">
        <v>199</v>
      </c>
      <c r="AU475" s="18" t="s">
        <v>125</v>
      </c>
      <c r="AY475" s="18" t="s">
        <v>186</v>
      </c>
      <c r="BE475" s="109">
        <f t="shared" si="189"/>
        <v>0</v>
      </c>
      <c r="BF475" s="109">
        <f t="shared" si="190"/>
        <v>0</v>
      </c>
      <c r="BG475" s="109">
        <f t="shared" si="191"/>
        <v>0</v>
      </c>
      <c r="BH475" s="109">
        <f t="shared" si="192"/>
        <v>0</v>
      </c>
      <c r="BI475" s="109">
        <f t="shared" si="193"/>
        <v>0</v>
      </c>
      <c r="BJ475" s="18" t="s">
        <v>83</v>
      </c>
      <c r="BK475" s="109">
        <f t="shared" si="194"/>
        <v>0</v>
      </c>
      <c r="BL475" s="18" t="s">
        <v>218</v>
      </c>
      <c r="BM475" s="18" t="s">
        <v>1205</v>
      </c>
    </row>
    <row r="476" spans="2:63" s="9" customFormat="1" ht="29.85" customHeight="1">
      <c r="B476" s="155"/>
      <c r="C476" s="156"/>
      <c r="D476" s="165" t="s">
        <v>161</v>
      </c>
      <c r="E476" s="165"/>
      <c r="F476" s="165"/>
      <c r="G476" s="165"/>
      <c r="H476" s="165"/>
      <c r="I476" s="165"/>
      <c r="J476" s="165"/>
      <c r="K476" s="165"/>
      <c r="L476" s="165"/>
      <c r="M476" s="165"/>
      <c r="N476" s="257">
        <f>BK476</f>
        <v>0</v>
      </c>
      <c r="O476" s="258"/>
      <c r="P476" s="258"/>
      <c r="Q476" s="258"/>
      <c r="R476" s="158"/>
      <c r="T476" s="159"/>
      <c r="U476" s="156"/>
      <c r="V476" s="156"/>
      <c r="W476" s="160">
        <f>W477</f>
        <v>0</v>
      </c>
      <c r="X476" s="156"/>
      <c r="Y476" s="160">
        <f>Y477</f>
        <v>0</v>
      </c>
      <c r="Z476" s="156"/>
      <c r="AA476" s="161">
        <f>AA477</f>
        <v>0</v>
      </c>
      <c r="AR476" s="162" t="s">
        <v>83</v>
      </c>
      <c r="AT476" s="163" t="s">
        <v>75</v>
      </c>
      <c r="AU476" s="163" t="s">
        <v>83</v>
      </c>
      <c r="AY476" s="162" t="s">
        <v>186</v>
      </c>
      <c r="BK476" s="164">
        <f>BK477</f>
        <v>0</v>
      </c>
    </row>
    <row r="477" spans="2:65" s="1" customFormat="1" ht="25.5" customHeight="1">
      <c r="B477" s="34"/>
      <c r="C477" s="166" t="s">
        <v>1206</v>
      </c>
      <c r="D477" s="166" t="s">
        <v>187</v>
      </c>
      <c r="E477" s="167" t="s">
        <v>1207</v>
      </c>
      <c r="F477" s="244" t="s">
        <v>1208</v>
      </c>
      <c r="G477" s="244"/>
      <c r="H477" s="244"/>
      <c r="I477" s="244"/>
      <c r="J477" s="168" t="s">
        <v>225</v>
      </c>
      <c r="K477" s="169">
        <v>1</v>
      </c>
      <c r="L477" s="245">
        <v>0</v>
      </c>
      <c r="M477" s="246"/>
      <c r="N477" s="247">
        <f>ROUND(L477*K477,2)</f>
        <v>0</v>
      </c>
      <c r="O477" s="247"/>
      <c r="P477" s="247"/>
      <c r="Q477" s="247"/>
      <c r="R477" s="36"/>
      <c r="T477" s="170" t="s">
        <v>22</v>
      </c>
      <c r="U477" s="43" t="s">
        <v>41</v>
      </c>
      <c r="V477" s="35"/>
      <c r="W477" s="171">
        <f>V477*K477</f>
        <v>0</v>
      </c>
      <c r="X477" s="171">
        <v>0</v>
      </c>
      <c r="Y477" s="171">
        <f>X477*K477</f>
        <v>0</v>
      </c>
      <c r="Z477" s="171">
        <v>0</v>
      </c>
      <c r="AA477" s="172">
        <f>Z477*K477</f>
        <v>0</v>
      </c>
      <c r="AR477" s="18" t="s">
        <v>191</v>
      </c>
      <c r="AT477" s="18" t="s">
        <v>187</v>
      </c>
      <c r="AU477" s="18" t="s">
        <v>125</v>
      </c>
      <c r="AY477" s="18" t="s">
        <v>186</v>
      </c>
      <c r="BE477" s="109">
        <f>IF(U477="základní",N477,0)</f>
        <v>0</v>
      </c>
      <c r="BF477" s="109">
        <f>IF(U477="snížená",N477,0)</f>
        <v>0</v>
      </c>
      <c r="BG477" s="109">
        <f>IF(U477="zákl. přenesená",N477,0)</f>
        <v>0</v>
      </c>
      <c r="BH477" s="109">
        <f>IF(U477="sníž. přenesená",N477,0)</f>
        <v>0</v>
      </c>
      <c r="BI477" s="109">
        <f>IF(U477="nulová",N477,0)</f>
        <v>0</v>
      </c>
      <c r="BJ477" s="18" t="s">
        <v>83</v>
      </c>
      <c r="BK477" s="109">
        <f>ROUND(L477*K477,2)</f>
        <v>0</v>
      </c>
      <c r="BL477" s="18" t="s">
        <v>191</v>
      </c>
      <c r="BM477" s="18" t="s">
        <v>1209</v>
      </c>
    </row>
    <row r="478" spans="2:63" s="9" customFormat="1" ht="37.35" customHeight="1">
      <c r="B478" s="155"/>
      <c r="C478" s="156"/>
      <c r="D478" s="157" t="s">
        <v>162</v>
      </c>
      <c r="E478" s="157"/>
      <c r="F478" s="157"/>
      <c r="G478" s="157"/>
      <c r="H478" s="157"/>
      <c r="I478" s="157"/>
      <c r="J478" s="157"/>
      <c r="K478" s="157"/>
      <c r="L478" s="157"/>
      <c r="M478" s="157"/>
      <c r="N478" s="261">
        <f>BK478</f>
        <v>0</v>
      </c>
      <c r="O478" s="262"/>
      <c r="P478" s="262"/>
      <c r="Q478" s="262"/>
      <c r="R478" s="158"/>
      <c r="T478" s="159"/>
      <c r="U478" s="156"/>
      <c r="V478" s="156"/>
      <c r="W478" s="160">
        <f>SUM(W479:W481)</f>
        <v>0</v>
      </c>
      <c r="X478" s="156"/>
      <c r="Y478" s="160">
        <f>SUM(Y479:Y481)</f>
        <v>0</v>
      </c>
      <c r="Z478" s="156"/>
      <c r="AA478" s="161">
        <f>SUM(AA479:AA481)</f>
        <v>0</v>
      </c>
      <c r="AR478" s="162" t="s">
        <v>191</v>
      </c>
      <c r="AT478" s="163" t="s">
        <v>75</v>
      </c>
      <c r="AU478" s="163" t="s">
        <v>76</v>
      </c>
      <c r="AY478" s="162" t="s">
        <v>186</v>
      </c>
      <c r="BK478" s="164">
        <f>SUM(BK479:BK481)</f>
        <v>0</v>
      </c>
    </row>
    <row r="479" spans="2:65" s="1" customFormat="1" ht="25.5" customHeight="1">
      <c r="B479" s="34"/>
      <c r="C479" s="166" t="s">
        <v>1210</v>
      </c>
      <c r="D479" s="166" t="s">
        <v>187</v>
      </c>
      <c r="E479" s="167" t="s">
        <v>1211</v>
      </c>
      <c r="F479" s="244" t="s">
        <v>1212</v>
      </c>
      <c r="G479" s="244"/>
      <c r="H479" s="244"/>
      <c r="I479" s="244"/>
      <c r="J479" s="168" t="s">
        <v>1213</v>
      </c>
      <c r="K479" s="169">
        <v>200</v>
      </c>
      <c r="L479" s="245">
        <v>0</v>
      </c>
      <c r="M479" s="246"/>
      <c r="N479" s="247">
        <f>ROUND(L479*K479,2)</f>
        <v>0</v>
      </c>
      <c r="O479" s="247"/>
      <c r="P479" s="247"/>
      <c r="Q479" s="247"/>
      <c r="R479" s="36"/>
      <c r="T479" s="170" t="s">
        <v>22</v>
      </c>
      <c r="U479" s="43" t="s">
        <v>41</v>
      </c>
      <c r="V479" s="35"/>
      <c r="W479" s="171">
        <f>V479*K479</f>
        <v>0</v>
      </c>
      <c r="X479" s="171">
        <v>0</v>
      </c>
      <c r="Y479" s="171">
        <f>X479*K479</f>
        <v>0</v>
      </c>
      <c r="Z479" s="171">
        <v>0</v>
      </c>
      <c r="AA479" s="172">
        <f>Z479*K479</f>
        <v>0</v>
      </c>
      <c r="AR479" s="18" t="s">
        <v>1214</v>
      </c>
      <c r="AT479" s="18" t="s">
        <v>187</v>
      </c>
      <c r="AU479" s="18" t="s">
        <v>83</v>
      </c>
      <c r="AY479" s="18" t="s">
        <v>186</v>
      </c>
      <c r="BE479" s="109">
        <f>IF(U479="základní",N479,0)</f>
        <v>0</v>
      </c>
      <c r="BF479" s="109">
        <f>IF(U479="snížená",N479,0)</f>
        <v>0</v>
      </c>
      <c r="BG479" s="109">
        <f>IF(U479="zákl. přenesená",N479,0)</f>
        <v>0</v>
      </c>
      <c r="BH479" s="109">
        <f>IF(U479="sníž. přenesená",N479,0)</f>
        <v>0</v>
      </c>
      <c r="BI479" s="109">
        <f>IF(U479="nulová",N479,0)</f>
        <v>0</v>
      </c>
      <c r="BJ479" s="18" t="s">
        <v>83</v>
      </c>
      <c r="BK479" s="109">
        <f>ROUND(L479*K479,2)</f>
        <v>0</v>
      </c>
      <c r="BL479" s="18" t="s">
        <v>1214</v>
      </c>
      <c r="BM479" s="18" t="s">
        <v>1215</v>
      </c>
    </row>
    <row r="480" spans="2:65" s="1" customFormat="1" ht="38.25" customHeight="1">
      <c r="B480" s="34"/>
      <c r="C480" s="166" t="s">
        <v>714</v>
      </c>
      <c r="D480" s="166" t="s">
        <v>187</v>
      </c>
      <c r="E480" s="167" t="s">
        <v>1216</v>
      </c>
      <c r="F480" s="244" t="s">
        <v>1217</v>
      </c>
      <c r="G480" s="244"/>
      <c r="H480" s="244"/>
      <c r="I480" s="244"/>
      <c r="J480" s="168" t="s">
        <v>1213</v>
      </c>
      <c r="K480" s="169">
        <v>16</v>
      </c>
      <c r="L480" s="245">
        <v>0</v>
      </c>
      <c r="M480" s="246"/>
      <c r="N480" s="247">
        <f>ROUND(L480*K480,2)</f>
        <v>0</v>
      </c>
      <c r="O480" s="247"/>
      <c r="P480" s="247"/>
      <c r="Q480" s="247"/>
      <c r="R480" s="36"/>
      <c r="T480" s="170" t="s">
        <v>22</v>
      </c>
      <c r="U480" s="43" t="s">
        <v>41</v>
      </c>
      <c r="V480" s="35"/>
      <c r="W480" s="171">
        <f>V480*K480</f>
        <v>0</v>
      </c>
      <c r="X480" s="171">
        <v>0</v>
      </c>
      <c r="Y480" s="171">
        <f>X480*K480</f>
        <v>0</v>
      </c>
      <c r="Z480" s="171">
        <v>0</v>
      </c>
      <c r="AA480" s="172">
        <f>Z480*K480</f>
        <v>0</v>
      </c>
      <c r="AR480" s="18" t="s">
        <v>1214</v>
      </c>
      <c r="AT480" s="18" t="s">
        <v>187</v>
      </c>
      <c r="AU480" s="18" t="s">
        <v>83</v>
      </c>
      <c r="AY480" s="18" t="s">
        <v>186</v>
      </c>
      <c r="BE480" s="109">
        <f>IF(U480="základní",N480,0)</f>
        <v>0</v>
      </c>
      <c r="BF480" s="109">
        <f>IF(U480="snížená",N480,0)</f>
        <v>0</v>
      </c>
      <c r="BG480" s="109">
        <f>IF(U480="zákl. přenesená",N480,0)</f>
        <v>0</v>
      </c>
      <c r="BH480" s="109">
        <f>IF(U480="sníž. přenesená",N480,0)</f>
        <v>0</v>
      </c>
      <c r="BI480" s="109">
        <f>IF(U480="nulová",N480,0)</f>
        <v>0</v>
      </c>
      <c r="BJ480" s="18" t="s">
        <v>83</v>
      </c>
      <c r="BK480" s="109">
        <f>ROUND(L480*K480,2)</f>
        <v>0</v>
      </c>
      <c r="BL480" s="18" t="s">
        <v>1214</v>
      </c>
      <c r="BM480" s="18" t="s">
        <v>1218</v>
      </c>
    </row>
    <row r="481" spans="2:65" s="1" customFormat="1" ht="16.5" customHeight="1">
      <c r="B481" s="34"/>
      <c r="C481" s="166" t="s">
        <v>1219</v>
      </c>
      <c r="D481" s="166" t="s">
        <v>187</v>
      </c>
      <c r="E481" s="167" t="s">
        <v>1220</v>
      </c>
      <c r="F481" s="244" t="s">
        <v>1221</v>
      </c>
      <c r="G481" s="244"/>
      <c r="H481" s="244"/>
      <c r="I481" s="244"/>
      <c r="J481" s="168" t="s">
        <v>1213</v>
      </c>
      <c r="K481" s="169">
        <v>32</v>
      </c>
      <c r="L481" s="245">
        <v>0</v>
      </c>
      <c r="M481" s="246"/>
      <c r="N481" s="247">
        <f>ROUND(L481*K481,2)</f>
        <v>0</v>
      </c>
      <c r="O481" s="247"/>
      <c r="P481" s="247"/>
      <c r="Q481" s="247"/>
      <c r="R481" s="36"/>
      <c r="T481" s="170" t="s">
        <v>22</v>
      </c>
      <c r="U481" s="43" t="s">
        <v>41</v>
      </c>
      <c r="V481" s="35"/>
      <c r="W481" s="171">
        <f>V481*K481</f>
        <v>0</v>
      </c>
      <c r="X481" s="171">
        <v>0</v>
      </c>
      <c r="Y481" s="171">
        <f>X481*K481</f>
        <v>0</v>
      </c>
      <c r="Z481" s="171">
        <v>0</v>
      </c>
      <c r="AA481" s="172">
        <f>Z481*K481</f>
        <v>0</v>
      </c>
      <c r="AR481" s="18" t="s">
        <v>1214</v>
      </c>
      <c r="AT481" s="18" t="s">
        <v>187</v>
      </c>
      <c r="AU481" s="18" t="s">
        <v>83</v>
      </c>
      <c r="AY481" s="18" t="s">
        <v>186</v>
      </c>
      <c r="BE481" s="109">
        <f>IF(U481="základní",N481,0)</f>
        <v>0</v>
      </c>
      <c r="BF481" s="109">
        <f>IF(U481="snížená",N481,0)</f>
        <v>0</v>
      </c>
      <c r="BG481" s="109">
        <f>IF(U481="zákl. přenesená",N481,0)</f>
        <v>0</v>
      </c>
      <c r="BH481" s="109">
        <f>IF(U481="sníž. přenesená",N481,0)</f>
        <v>0</v>
      </c>
      <c r="BI481" s="109">
        <f>IF(U481="nulová",N481,0)</f>
        <v>0</v>
      </c>
      <c r="BJ481" s="18" t="s">
        <v>83</v>
      </c>
      <c r="BK481" s="109">
        <f>ROUND(L481*K481,2)</f>
        <v>0</v>
      </c>
      <c r="BL481" s="18" t="s">
        <v>1214</v>
      </c>
      <c r="BM481" s="18" t="s">
        <v>1222</v>
      </c>
    </row>
    <row r="482" spans="2:63" s="1" customFormat="1" ht="49.9" customHeight="1">
      <c r="B482" s="34"/>
      <c r="C482" s="35"/>
      <c r="D482" s="157" t="s">
        <v>1223</v>
      </c>
      <c r="E482" s="35"/>
      <c r="F482" s="35"/>
      <c r="G482" s="35"/>
      <c r="H482" s="35"/>
      <c r="I482" s="35"/>
      <c r="J482" s="35"/>
      <c r="K482" s="35"/>
      <c r="L482" s="35"/>
      <c r="M482" s="35"/>
      <c r="N482" s="259">
        <f>BK482</f>
        <v>0</v>
      </c>
      <c r="O482" s="260"/>
      <c r="P482" s="260"/>
      <c r="Q482" s="260"/>
      <c r="R482" s="36"/>
      <c r="T482" s="146"/>
      <c r="U482" s="55"/>
      <c r="V482" s="55"/>
      <c r="W482" s="55"/>
      <c r="X482" s="55"/>
      <c r="Y482" s="55"/>
      <c r="Z482" s="55"/>
      <c r="AA482" s="57"/>
      <c r="AT482" s="18" t="s">
        <v>75</v>
      </c>
      <c r="AU482" s="18" t="s">
        <v>76</v>
      </c>
      <c r="AY482" s="18" t="s">
        <v>1224</v>
      </c>
      <c r="BK482" s="109">
        <v>0</v>
      </c>
    </row>
    <row r="483" spans="2:18" s="1" customFormat="1" ht="6.95" customHeight="1">
      <c r="B483" s="58"/>
      <c r="C483" s="59"/>
      <c r="D483" s="59"/>
      <c r="E483" s="59"/>
      <c r="F483" s="59"/>
      <c r="G483" s="59"/>
      <c r="H483" s="59"/>
      <c r="I483" s="59"/>
      <c r="J483" s="59"/>
      <c r="K483" s="59"/>
      <c r="L483" s="59"/>
      <c r="M483" s="59"/>
      <c r="N483" s="59"/>
      <c r="O483" s="59"/>
      <c r="P483" s="59"/>
      <c r="Q483" s="59"/>
      <c r="R483" s="60"/>
    </row>
  </sheetData>
  <sheetProtection algorithmName="SHA-512" hashValue="nl8v5G0ItEgOPAybP2ryB92N0GVYvdL+fWJo/aMNTXHKjVk3WAgdyqN5gF63NhiXEd5SOj63v27KhP22bKw+GA==" saltValue="3w51wkKwvI9n76wEfxmzj3BDUMoL+JZTO2HevFMN3TjViX3PQmBvyqhY0meGrobI/+NxfAndmdgL+k4lruW0wA==" spinCount="10" sheet="1" objects="1" scenarios="1" formatColumns="0" formatRows="0"/>
  <mergeCells count="1050">
    <mergeCell ref="N469:Q469"/>
    <mergeCell ref="N476:Q476"/>
    <mergeCell ref="N478:Q478"/>
    <mergeCell ref="N482:Q482"/>
    <mergeCell ref="H1:K1"/>
    <mergeCell ref="S2:AC2"/>
    <mergeCell ref="F477:I477"/>
    <mergeCell ref="L477:M477"/>
    <mergeCell ref="N477:Q477"/>
    <mergeCell ref="F479:I479"/>
    <mergeCell ref="L479:M479"/>
    <mergeCell ref="N479:Q479"/>
    <mergeCell ref="F480:I480"/>
    <mergeCell ref="L480:M480"/>
    <mergeCell ref="N480:Q480"/>
    <mergeCell ref="F481:I481"/>
    <mergeCell ref="L481:M481"/>
    <mergeCell ref="N481:Q481"/>
    <mergeCell ref="N143:Q143"/>
    <mergeCell ref="N144:Q144"/>
    <mergeCell ref="N145:Q145"/>
    <mergeCell ref="N168:Q168"/>
    <mergeCell ref="N182:Q182"/>
    <mergeCell ref="N189:Q189"/>
    <mergeCell ref="N206:Q206"/>
    <mergeCell ref="N214:Q214"/>
    <mergeCell ref="N222:Q222"/>
    <mergeCell ref="N228:Q228"/>
    <mergeCell ref="N239:Q239"/>
    <mergeCell ref="N245:Q245"/>
    <mergeCell ref="N274:Q274"/>
    <mergeCell ref="N276:Q276"/>
    <mergeCell ref="N278:Q278"/>
    <mergeCell ref="N279:Q279"/>
    <mergeCell ref="N285:Q285"/>
    <mergeCell ref="N297:Q297"/>
    <mergeCell ref="N323:Q323"/>
    <mergeCell ref="N333:Q333"/>
    <mergeCell ref="F470:I470"/>
    <mergeCell ref="L470:M470"/>
    <mergeCell ref="N470:Q470"/>
    <mergeCell ref="F471:I471"/>
    <mergeCell ref="L471:M471"/>
    <mergeCell ref="N471:Q471"/>
    <mergeCell ref="F472:I472"/>
    <mergeCell ref="L472:M472"/>
    <mergeCell ref="N472:Q472"/>
    <mergeCell ref="F473:I473"/>
    <mergeCell ref="L473:M473"/>
    <mergeCell ref="N473:Q473"/>
    <mergeCell ref="F474:I474"/>
    <mergeCell ref="L474:M474"/>
    <mergeCell ref="N474:Q474"/>
    <mergeCell ref="F475:I475"/>
    <mergeCell ref="L475:M475"/>
    <mergeCell ref="N475:Q475"/>
    <mergeCell ref="F463:I463"/>
    <mergeCell ref="L463:M463"/>
    <mergeCell ref="N463:Q463"/>
    <mergeCell ref="F464:I464"/>
    <mergeCell ref="L464:M464"/>
    <mergeCell ref="N464:Q464"/>
    <mergeCell ref="F465:I465"/>
    <mergeCell ref="L465:M465"/>
    <mergeCell ref="N465:Q465"/>
    <mergeCell ref="F466:I466"/>
    <mergeCell ref="L466:M466"/>
    <mergeCell ref="N466:Q466"/>
    <mergeCell ref="F467:I467"/>
    <mergeCell ref="L467:M467"/>
    <mergeCell ref="N467:Q467"/>
    <mergeCell ref="F468:I468"/>
    <mergeCell ref="L468:M468"/>
    <mergeCell ref="N468:Q468"/>
    <mergeCell ref="F456:I456"/>
    <mergeCell ref="L456:M456"/>
    <mergeCell ref="N456:Q456"/>
    <mergeCell ref="F457:I457"/>
    <mergeCell ref="L457:M457"/>
    <mergeCell ref="N457:Q457"/>
    <mergeCell ref="F458:I458"/>
    <mergeCell ref="L458:M458"/>
    <mergeCell ref="N458:Q458"/>
    <mergeCell ref="F459:I459"/>
    <mergeCell ref="L459:M459"/>
    <mergeCell ref="N459:Q459"/>
    <mergeCell ref="F460:I460"/>
    <mergeCell ref="L460:M460"/>
    <mergeCell ref="N460:Q460"/>
    <mergeCell ref="F462:I462"/>
    <mergeCell ref="L462:M462"/>
    <mergeCell ref="N462:Q462"/>
    <mergeCell ref="N461:Q461"/>
    <mergeCell ref="F450:I450"/>
    <mergeCell ref="L450:M450"/>
    <mergeCell ref="N450:Q450"/>
    <mergeCell ref="F451:I451"/>
    <mergeCell ref="L451:M451"/>
    <mergeCell ref="N451:Q451"/>
    <mergeCell ref="F452:I452"/>
    <mergeCell ref="L452:M452"/>
    <mergeCell ref="N452:Q452"/>
    <mergeCell ref="F453:I453"/>
    <mergeCell ref="L453:M453"/>
    <mergeCell ref="N453:Q453"/>
    <mergeCell ref="F454:I454"/>
    <mergeCell ref="L454:M454"/>
    <mergeCell ref="N454:Q454"/>
    <mergeCell ref="F455:I455"/>
    <mergeCell ref="L455:M455"/>
    <mergeCell ref="N455:Q455"/>
    <mergeCell ref="F443:I443"/>
    <mergeCell ref="L443:M443"/>
    <mergeCell ref="N443:Q443"/>
    <mergeCell ref="F445:I445"/>
    <mergeCell ref="L445:M445"/>
    <mergeCell ref="N445:Q445"/>
    <mergeCell ref="F446:I446"/>
    <mergeCell ref="L446:M446"/>
    <mergeCell ref="N446:Q446"/>
    <mergeCell ref="F447:I447"/>
    <mergeCell ref="L447:M447"/>
    <mergeCell ref="N447:Q447"/>
    <mergeCell ref="F448:I448"/>
    <mergeCell ref="L448:M448"/>
    <mergeCell ref="N448:Q448"/>
    <mergeCell ref="F449:I449"/>
    <mergeCell ref="L449:M449"/>
    <mergeCell ref="N449:Q449"/>
    <mergeCell ref="N444:Q444"/>
    <mergeCell ref="F437:I437"/>
    <mergeCell ref="L437:M437"/>
    <mergeCell ref="N437:Q437"/>
    <mergeCell ref="F438:I438"/>
    <mergeCell ref="L438:M438"/>
    <mergeCell ref="N438:Q438"/>
    <mergeCell ref="F439:I439"/>
    <mergeCell ref="L439:M439"/>
    <mergeCell ref="N439:Q439"/>
    <mergeCell ref="F440:I440"/>
    <mergeCell ref="L440:M440"/>
    <mergeCell ref="N440:Q440"/>
    <mergeCell ref="F441:I441"/>
    <mergeCell ref="L441:M441"/>
    <mergeCell ref="N441:Q441"/>
    <mergeCell ref="F442:I442"/>
    <mergeCell ref="L442:M442"/>
    <mergeCell ref="N442:Q442"/>
    <mergeCell ref="F430:I430"/>
    <mergeCell ref="L430:M430"/>
    <mergeCell ref="N430:Q430"/>
    <mergeCell ref="F431:I431"/>
    <mergeCell ref="L431:M431"/>
    <mergeCell ref="N431:Q431"/>
    <mergeCell ref="F432:I432"/>
    <mergeCell ref="L432:M432"/>
    <mergeCell ref="N432:Q432"/>
    <mergeCell ref="F433:I433"/>
    <mergeCell ref="L433:M433"/>
    <mergeCell ref="N433:Q433"/>
    <mergeCell ref="F435:I435"/>
    <mergeCell ref="L435:M435"/>
    <mergeCell ref="N435:Q435"/>
    <mergeCell ref="F436:I436"/>
    <mergeCell ref="L436:M436"/>
    <mergeCell ref="N436:Q436"/>
    <mergeCell ref="N434:Q434"/>
    <mergeCell ref="F424:I424"/>
    <mergeCell ref="L424:M424"/>
    <mergeCell ref="N424:Q424"/>
    <mergeCell ref="F425:I425"/>
    <mergeCell ref="L425:M425"/>
    <mergeCell ref="N425:Q425"/>
    <mergeCell ref="F426:I426"/>
    <mergeCell ref="L426:M426"/>
    <mergeCell ref="N426:Q426"/>
    <mergeCell ref="F427:I427"/>
    <mergeCell ref="L427:M427"/>
    <mergeCell ref="N427:Q427"/>
    <mergeCell ref="F428:I428"/>
    <mergeCell ref="L428:M428"/>
    <mergeCell ref="N428:Q428"/>
    <mergeCell ref="F429:I429"/>
    <mergeCell ref="L429:M429"/>
    <mergeCell ref="N429:Q429"/>
    <mergeCell ref="F418:I418"/>
    <mergeCell ref="L418:M418"/>
    <mergeCell ref="N418:Q418"/>
    <mergeCell ref="F419:I419"/>
    <mergeCell ref="L419:M419"/>
    <mergeCell ref="N419:Q419"/>
    <mergeCell ref="F420:I420"/>
    <mergeCell ref="L420:M420"/>
    <mergeCell ref="N420:Q420"/>
    <mergeCell ref="F421:I421"/>
    <mergeCell ref="L421:M421"/>
    <mergeCell ref="N421:Q421"/>
    <mergeCell ref="F422:I422"/>
    <mergeCell ref="L422:M422"/>
    <mergeCell ref="N422:Q422"/>
    <mergeCell ref="F423:I423"/>
    <mergeCell ref="L423:M423"/>
    <mergeCell ref="N423:Q423"/>
    <mergeCell ref="F411:I411"/>
    <mergeCell ref="L411:M411"/>
    <mergeCell ref="N411:Q411"/>
    <mergeCell ref="F413:I413"/>
    <mergeCell ref="L413:M413"/>
    <mergeCell ref="N413:Q413"/>
    <mergeCell ref="F414:I414"/>
    <mergeCell ref="L414:M414"/>
    <mergeCell ref="N414:Q414"/>
    <mergeCell ref="F415:I415"/>
    <mergeCell ref="L415:M415"/>
    <mergeCell ref="N415:Q415"/>
    <mergeCell ref="F416:I416"/>
    <mergeCell ref="L416:M416"/>
    <mergeCell ref="N416:Q416"/>
    <mergeCell ref="F417:I417"/>
    <mergeCell ref="L417:M417"/>
    <mergeCell ref="N417:Q417"/>
    <mergeCell ref="N412:Q412"/>
    <mergeCell ref="F405:I405"/>
    <mergeCell ref="L405:M405"/>
    <mergeCell ref="N405:Q405"/>
    <mergeCell ref="F406:I406"/>
    <mergeCell ref="L406:M406"/>
    <mergeCell ref="N406:Q406"/>
    <mergeCell ref="F407:I407"/>
    <mergeCell ref="L407:M407"/>
    <mergeCell ref="N407:Q407"/>
    <mergeCell ref="F408:I408"/>
    <mergeCell ref="L408:M408"/>
    <mergeCell ref="N408:Q408"/>
    <mergeCell ref="F409:I409"/>
    <mergeCell ref="L409:M409"/>
    <mergeCell ref="N409:Q409"/>
    <mergeCell ref="F410:I410"/>
    <mergeCell ref="L410:M410"/>
    <mergeCell ref="N410:Q410"/>
    <mergeCell ref="F398:I398"/>
    <mergeCell ref="L398:M398"/>
    <mergeCell ref="N398:Q398"/>
    <mergeCell ref="F399:I399"/>
    <mergeCell ref="L399:M399"/>
    <mergeCell ref="N399:Q399"/>
    <mergeCell ref="F400:I400"/>
    <mergeCell ref="L400:M400"/>
    <mergeCell ref="N400:Q400"/>
    <mergeCell ref="F402:I402"/>
    <mergeCell ref="L402:M402"/>
    <mergeCell ref="N402:Q402"/>
    <mergeCell ref="F403:I403"/>
    <mergeCell ref="L403:M403"/>
    <mergeCell ref="N403:Q403"/>
    <mergeCell ref="F404:I404"/>
    <mergeCell ref="L404:M404"/>
    <mergeCell ref="N404:Q404"/>
    <mergeCell ref="N401:Q401"/>
    <mergeCell ref="F392:I392"/>
    <mergeCell ref="L392:M392"/>
    <mergeCell ref="N392:Q392"/>
    <mergeCell ref="F393:I393"/>
    <mergeCell ref="L393:M393"/>
    <mergeCell ref="N393:Q393"/>
    <mergeCell ref="F394:I394"/>
    <mergeCell ref="L394:M394"/>
    <mergeCell ref="N394:Q394"/>
    <mergeCell ref="F395:I395"/>
    <mergeCell ref="L395:M395"/>
    <mergeCell ref="N395:Q395"/>
    <mergeCell ref="F396:I396"/>
    <mergeCell ref="L396:M396"/>
    <mergeCell ref="N396:Q396"/>
    <mergeCell ref="F397:I397"/>
    <mergeCell ref="L397:M397"/>
    <mergeCell ref="N397:Q397"/>
    <mergeCell ref="F386:I386"/>
    <mergeCell ref="L386:M386"/>
    <mergeCell ref="N386:Q386"/>
    <mergeCell ref="F387:I387"/>
    <mergeCell ref="L387:M387"/>
    <mergeCell ref="N387:Q387"/>
    <mergeCell ref="F388:I388"/>
    <mergeCell ref="L388:M388"/>
    <mergeCell ref="N388:Q388"/>
    <mergeCell ref="F389:I389"/>
    <mergeCell ref="L389:M389"/>
    <mergeCell ref="N389:Q389"/>
    <mergeCell ref="F390:I390"/>
    <mergeCell ref="L390:M390"/>
    <mergeCell ref="N390:Q390"/>
    <mergeCell ref="F391:I391"/>
    <mergeCell ref="L391:M391"/>
    <mergeCell ref="N391:Q391"/>
    <mergeCell ref="F380:I380"/>
    <mergeCell ref="L380:M380"/>
    <mergeCell ref="N380:Q380"/>
    <mergeCell ref="F381:I381"/>
    <mergeCell ref="L381:M381"/>
    <mergeCell ref="N381:Q381"/>
    <mergeCell ref="F382:I382"/>
    <mergeCell ref="L382:M382"/>
    <mergeCell ref="N382:Q382"/>
    <mergeCell ref="F383:I383"/>
    <mergeCell ref="L383:M383"/>
    <mergeCell ref="N383:Q383"/>
    <mergeCell ref="F384:I384"/>
    <mergeCell ref="L384:M384"/>
    <mergeCell ref="N384:Q384"/>
    <mergeCell ref="F385:I385"/>
    <mergeCell ref="L385:M385"/>
    <mergeCell ref="N385:Q385"/>
    <mergeCell ref="F373:I373"/>
    <mergeCell ref="L373:M373"/>
    <mergeCell ref="N373:Q373"/>
    <mergeCell ref="F375:I375"/>
    <mergeCell ref="L375:M375"/>
    <mergeCell ref="N375:Q375"/>
    <mergeCell ref="F376:I376"/>
    <mergeCell ref="L376:M376"/>
    <mergeCell ref="N376:Q376"/>
    <mergeCell ref="F377:I377"/>
    <mergeCell ref="L377:M377"/>
    <mergeCell ref="N377:Q377"/>
    <mergeCell ref="F378:I378"/>
    <mergeCell ref="L378:M378"/>
    <mergeCell ref="N378:Q378"/>
    <mergeCell ref="F379:I379"/>
    <mergeCell ref="L379:M379"/>
    <mergeCell ref="N379:Q379"/>
    <mergeCell ref="N374:Q374"/>
    <mergeCell ref="F367:I367"/>
    <mergeCell ref="L367:M367"/>
    <mergeCell ref="N367:Q367"/>
    <mergeCell ref="F368:I368"/>
    <mergeCell ref="L368:M368"/>
    <mergeCell ref="N368:Q368"/>
    <mergeCell ref="F369:I369"/>
    <mergeCell ref="L369:M369"/>
    <mergeCell ref="N369:Q369"/>
    <mergeCell ref="F370:I370"/>
    <mergeCell ref="L370:M370"/>
    <mergeCell ref="N370:Q370"/>
    <mergeCell ref="F371:I371"/>
    <mergeCell ref="L371:M371"/>
    <mergeCell ref="N371:Q371"/>
    <mergeCell ref="F372:I372"/>
    <mergeCell ref="L372:M372"/>
    <mergeCell ref="N372:Q372"/>
    <mergeCell ref="F361:I361"/>
    <mergeCell ref="L361:M361"/>
    <mergeCell ref="N361:Q361"/>
    <mergeCell ref="F362:I362"/>
    <mergeCell ref="L362:M362"/>
    <mergeCell ref="N362:Q362"/>
    <mergeCell ref="F363:I363"/>
    <mergeCell ref="L363:M363"/>
    <mergeCell ref="N363:Q363"/>
    <mergeCell ref="F364:I364"/>
    <mergeCell ref="L364:M364"/>
    <mergeCell ref="N364:Q364"/>
    <mergeCell ref="F365:I365"/>
    <mergeCell ref="L365:M365"/>
    <mergeCell ref="N365:Q365"/>
    <mergeCell ref="F366:I366"/>
    <mergeCell ref="L366:M366"/>
    <mergeCell ref="N366:Q366"/>
    <mergeCell ref="F355:I355"/>
    <mergeCell ref="L355:M355"/>
    <mergeCell ref="N355:Q355"/>
    <mergeCell ref="F356:I356"/>
    <mergeCell ref="L356:M356"/>
    <mergeCell ref="N356:Q356"/>
    <mergeCell ref="F357:I357"/>
    <mergeCell ref="L357:M357"/>
    <mergeCell ref="N357:Q357"/>
    <mergeCell ref="F358:I358"/>
    <mergeCell ref="L358:M358"/>
    <mergeCell ref="N358:Q358"/>
    <mergeCell ref="F359:I359"/>
    <mergeCell ref="L359:M359"/>
    <mergeCell ref="N359:Q359"/>
    <mergeCell ref="F360:I360"/>
    <mergeCell ref="L360:M360"/>
    <mergeCell ref="N360:Q360"/>
    <mergeCell ref="F349:I349"/>
    <mergeCell ref="L349:M349"/>
    <mergeCell ref="N349:Q349"/>
    <mergeCell ref="F350:I350"/>
    <mergeCell ref="L350:M350"/>
    <mergeCell ref="N350:Q350"/>
    <mergeCell ref="F351:I351"/>
    <mergeCell ref="L351:M351"/>
    <mergeCell ref="N351:Q351"/>
    <mergeCell ref="F352:I352"/>
    <mergeCell ref="L352:M352"/>
    <mergeCell ref="N352:Q352"/>
    <mergeCell ref="F353:I353"/>
    <mergeCell ref="L353:M353"/>
    <mergeCell ref="N353:Q353"/>
    <mergeCell ref="F354:I354"/>
    <mergeCell ref="L354:M354"/>
    <mergeCell ref="N354:Q354"/>
    <mergeCell ref="F343:I343"/>
    <mergeCell ref="L343:M343"/>
    <mergeCell ref="N343:Q343"/>
    <mergeCell ref="F344:I344"/>
    <mergeCell ref="L344:M344"/>
    <mergeCell ref="N344:Q344"/>
    <mergeCell ref="F345:I345"/>
    <mergeCell ref="L345:M345"/>
    <mergeCell ref="N345:Q345"/>
    <mergeCell ref="F346:I346"/>
    <mergeCell ref="L346:M346"/>
    <mergeCell ref="N346:Q346"/>
    <mergeCell ref="F347:I347"/>
    <mergeCell ref="L347:M347"/>
    <mergeCell ref="N347:Q347"/>
    <mergeCell ref="F348:I348"/>
    <mergeCell ref="L348:M348"/>
    <mergeCell ref="N348:Q348"/>
    <mergeCell ref="F337:I337"/>
    <mergeCell ref="L337:M337"/>
    <mergeCell ref="N337:Q337"/>
    <mergeCell ref="F338:I338"/>
    <mergeCell ref="L338:M338"/>
    <mergeCell ref="N338:Q338"/>
    <mergeCell ref="F339:I339"/>
    <mergeCell ref="L339:M339"/>
    <mergeCell ref="N339:Q339"/>
    <mergeCell ref="F340:I340"/>
    <mergeCell ref="L340:M340"/>
    <mergeCell ref="N340:Q340"/>
    <mergeCell ref="F341:I341"/>
    <mergeCell ref="L341:M341"/>
    <mergeCell ref="N341:Q341"/>
    <mergeCell ref="F342:I342"/>
    <mergeCell ref="L342:M342"/>
    <mergeCell ref="N342:Q342"/>
    <mergeCell ref="F330:I330"/>
    <mergeCell ref="L330:M330"/>
    <mergeCell ref="N330:Q330"/>
    <mergeCell ref="F331:I331"/>
    <mergeCell ref="L331:M331"/>
    <mergeCell ref="N331:Q331"/>
    <mergeCell ref="F332:I332"/>
    <mergeCell ref="L332:M332"/>
    <mergeCell ref="N332:Q332"/>
    <mergeCell ref="F334:I334"/>
    <mergeCell ref="L334:M334"/>
    <mergeCell ref="N334:Q334"/>
    <mergeCell ref="F335:I335"/>
    <mergeCell ref="L335:M335"/>
    <mergeCell ref="N335:Q335"/>
    <mergeCell ref="F336:I336"/>
    <mergeCell ref="L336:M336"/>
    <mergeCell ref="N336:Q336"/>
    <mergeCell ref="F324:I324"/>
    <mergeCell ref="L324:M324"/>
    <mergeCell ref="N324:Q324"/>
    <mergeCell ref="F325:I325"/>
    <mergeCell ref="L325:M325"/>
    <mergeCell ref="N325:Q325"/>
    <mergeCell ref="F326:I326"/>
    <mergeCell ref="L326:M326"/>
    <mergeCell ref="N326:Q326"/>
    <mergeCell ref="F327:I327"/>
    <mergeCell ref="L327:M327"/>
    <mergeCell ref="N327:Q327"/>
    <mergeCell ref="F328:I328"/>
    <mergeCell ref="L328:M328"/>
    <mergeCell ref="N328:Q328"/>
    <mergeCell ref="F329:I329"/>
    <mergeCell ref="L329:M329"/>
    <mergeCell ref="N329:Q329"/>
    <mergeCell ref="F317:I317"/>
    <mergeCell ref="L317:M317"/>
    <mergeCell ref="N317:Q317"/>
    <mergeCell ref="F318:I318"/>
    <mergeCell ref="L318:M318"/>
    <mergeCell ref="N318:Q318"/>
    <mergeCell ref="F319:I319"/>
    <mergeCell ref="L319:M319"/>
    <mergeCell ref="N319:Q319"/>
    <mergeCell ref="F320:I320"/>
    <mergeCell ref="L320:M320"/>
    <mergeCell ref="N320:Q320"/>
    <mergeCell ref="F321:I321"/>
    <mergeCell ref="L321:M321"/>
    <mergeCell ref="N321:Q321"/>
    <mergeCell ref="F322:I322"/>
    <mergeCell ref="L322:M322"/>
    <mergeCell ref="N322:Q322"/>
    <mergeCell ref="F311:I311"/>
    <mergeCell ref="L311:M311"/>
    <mergeCell ref="N311:Q311"/>
    <mergeCell ref="F312:I312"/>
    <mergeCell ref="L312:M312"/>
    <mergeCell ref="N312:Q312"/>
    <mergeCell ref="F313:I313"/>
    <mergeCell ref="L313:M313"/>
    <mergeCell ref="N313:Q313"/>
    <mergeCell ref="F314:I314"/>
    <mergeCell ref="L314:M314"/>
    <mergeCell ref="N314:Q314"/>
    <mergeCell ref="F315:I315"/>
    <mergeCell ref="L315:M315"/>
    <mergeCell ref="N315:Q315"/>
    <mergeCell ref="F316:I316"/>
    <mergeCell ref="L316:M316"/>
    <mergeCell ref="N316:Q316"/>
    <mergeCell ref="F305:I305"/>
    <mergeCell ref="L305:M305"/>
    <mergeCell ref="N305:Q305"/>
    <mergeCell ref="F306:I306"/>
    <mergeCell ref="L306:M306"/>
    <mergeCell ref="N306:Q306"/>
    <mergeCell ref="F307:I307"/>
    <mergeCell ref="L307:M307"/>
    <mergeCell ref="N307:Q307"/>
    <mergeCell ref="F308:I308"/>
    <mergeCell ref="L308:M308"/>
    <mergeCell ref="N308:Q308"/>
    <mergeCell ref="F309:I309"/>
    <mergeCell ref="L309:M309"/>
    <mergeCell ref="N309:Q309"/>
    <mergeCell ref="F310:I310"/>
    <mergeCell ref="L310:M310"/>
    <mergeCell ref="N310:Q310"/>
    <mergeCell ref="F299:I299"/>
    <mergeCell ref="L299:M299"/>
    <mergeCell ref="N299:Q299"/>
    <mergeCell ref="F300:I300"/>
    <mergeCell ref="L300:M300"/>
    <mergeCell ref="N300:Q300"/>
    <mergeCell ref="F301:I301"/>
    <mergeCell ref="L301:M301"/>
    <mergeCell ref="N301:Q301"/>
    <mergeCell ref="F302:I302"/>
    <mergeCell ref="L302:M302"/>
    <mergeCell ref="N302:Q302"/>
    <mergeCell ref="F303:I303"/>
    <mergeCell ref="L303:M303"/>
    <mergeCell ref="N303:Q303"/>
    <mergeCell ref="F304:I304"/>
    <mergeCell ref="L304:M304"/>
    <mergeCell ref="N304:Q304"/>
    <mergeCell ref="F292:I292"/>
    <mergeCell ref="L292:M292"/>
    <mergeCell ref="N292:Q292"/>
    <mergeCell ref="F293:I293"/>
    <mergeCell ref="L293:M293"/>
    <mergeCell ref="N293:Q293"/>
    <mergeCell ref="F294:I294"/>
    <mergeCell ref="L294:M294"/>
    <mergeCell ref="N294:Q294"/>
    <mergeCell ref="F295:I295"/>
    <mergeCell ref="L295:M295"/>
    <mergeCell ref="N295:Q295"/>
    <mergeCell ref="F296:I296"/>
    <mergeCell ref="L296:M296"/>
    <mergeCell ref="N296:Q296"/>
    <mergeCell ref="F298:I298"/>
    <mergeCell ref="L298:M298"/>
    <mergeCell ref="N298:Q298"/>
    <mergeCell ref="F286:I286"/>
    <mergeCell ref="L286:M286"/>
    <mergeCell ref="N286:Q286"/>
    <mergeCell ref="F287:I287"/>
    <mergeCell ref="L287:M287"/>
    <mergeCell ref="N287:Q287"/>
    <mergeCell ref="F288:I288"/>
    <mergeCell ref="L288:M288"/>
    <mergeCell ref="N288:Q288"/>
    <mergeCell ref="F289:I289"/>
    <mergeCell ref="L289:M289"/>
    <mergeCell ref="N289:Q289"/>
    <mergeCell ref="F290:I290"/>
    <mergeCell ref="L290:M290"/>
    <mergeCell ref="N290:Q290"/>
    <mergeCell ref="F291:I291"/>
    <mergeCell ref="L291:M291"/>
    <mergeCell ref="N291:Q291"/>
    <mergeCell ref="F277:I277"/>
    <mergeCell ref="L277:M277"/>
    <mergeCell ref="N277:Q277"/>
    <mergeCell ref="F280:I280"/>
    <mergeCell ref="L280:M280"/>
    <mergeCell ref="N280:Q280"/>
    <mergeCell ref="F281:I281"/>
    <mergeCell ref="L281:M281"/>
    <mergeCell ref="N281:Q281"/>
    <mergeCell ref="F282:I282"/>
    <mergeCell ref="L282:M282"/>
    <mergeCell ref="N282:Q282"/>
    <mergeCell ref="F283:I283"/>
    <mergeCell ref="L283:M283"/>
    <mergeCell ref="N283:Q283"/>
    <mergeCell ref="F284:I284"/>
    <mergeCell ref="L284:M284"/>
    <mergeCell ref="N284:Q284"/>
    <mergeCell ref="F269:I269"/>
    <mergeCell ref="L269:M269"/>
    <mergeCell ref="N269:Q269"/>
    <mergeCell ref="F270:I270"/>
    <mergeCell ref="L270:M270"/>
    <mergeCell ref="N270:Q270"/>
    <mergeCell ref="F271:I271"/>
    <mergeCell ref="L271:M271"/>
    <mergeCell ref="N271:Q271"/>
    <mergeCell ref="F272:I272"/>
    <mergeCell ref="L272:M272"/>
    <mergeCell ref="N272:Q272"/>
    <mergeCell ref="F273:I273"/>
    <mergeCell ref="L273:M273"/>
    <mergeCell ref="N273:Q273"/>
    <mergeCell ref="F275:I275"/>
    <mergeCell ref="L275:M275"/>
    <mergeCell ref="N275:Q275"/>
    <mergeCell ref="F263:I263"/>
    <mergeCell ref="L263:M263"/>
    <mergeCell ref="N263:Q263"/>
    <mergeCell ref="F264:I264"/>
    <mergeCell ref="L264:M264"/>
    <mergeCell ref="N264:Q264"/>
    <mergeCell ref="F265:I265"/>
    <mergeCell ref="L265:M265"/>
    <mergeCell ref="N265:Q265"/>
    <mergeCell ref="F266:I266"/>
    <mergeCell ref="L266:M266"/>
    <mergeCell ref="N266:Q266"/>
    <mergeCell ref="F267:I267"/>
    <mergeCell ref="L267:M267"/>
    <mergeCell ref="N267:Q267"/>
    <mergeCell ref="F268:I268"/>
    <mergeCell ref="L268:M268"/>
    <mergeCell ref="N268:Q268"/>
    <mergeCell ref="F257:I257"/>
    <mergeCell ref="L257:M257"/>
    <mergeCell ref="N257:Q257"/>
    <mergeCell ref="F258:I258"/>
    <mergeCell ref="L258:M258"/>
    <mergeCell ref="N258:Q258"/>
    <mergeCell ref="F259:I259"/>
    <mergeCell ref="L259:M259"/>
    <mergeCell ref="N259:Q259"/>
    <mergeCell ref="F260:I260"/>
    <mergeCell ref="L260:M260"/>
    <mergeCell ref="N260:Q260"/>
    <mergeCell ref="F261:I261"/>
    <mergeCell ref="L261:M261"/>
    <mergeCell ref="N261:Q261"/>
    <mergeCell ref="F262:I262"/>
    <mergeCell ref="L262:M262"/>
    <mergeCell ref="N262:Q262"/>
    <mergeCell ref="F251:I251"/>
    <mergeCell ref="L251:M251"/>
    <mergeCell ref="N251:Q251"/>
    <mergeCell ref="F252:I252"/>
    <mergeCell ref="L252:M252"/>
    <mergeCell ref="N252:Q252"/>
    <mergeCell ref="F253:I253"/>
    <mergeCell ref="L253:M253"/>
    <mergeCell ref="N253:Q253"/>
    <mergeCell ref="F254:I254"/>
    <mergeCell ref="L254:M254"/>
    <mergeCell ref="N254:Q254"/>
    <mergeCell ref="F255:I255"/>
    <mergeCell ref="L255:M255"/>
    <mergeCell ref="N255:Q255"/>
    <mergeCell ref="F256:I256"/>
    <mergeCell ref="L256:M256"/>
    <mergeCell ref="N256:Q256"/>
    <mergeCell ref="F244:I244"/>
    <mergeCell ref="L244:M244"/>
    <mergeCell ref="N244:Q244"/>
    <mergeCell ref="F246:I246"/>
    <mergeCell ref="L246:M246"/>
    <mergeCell ref="N246:Q246"/>
    <mergeCell ref="F247:I247"/>
    <mergeCell ref="L247:M247"/>
    <mergeCell ref="N247:Q247"/>
    <mergeCell ref="F248:I248"/>
    <mergeCell ref="L248:M248"/>
    <mergeCell ref="N248:Q248"/>
    <mergeCell ref="F249:I249"/>
    <mergeCell ref="L249:M249"/>
    <mergeCell ref="N249:Q249"/>
    <mergeCell ref="F250:I250"/>
    <mergeCell ref="L250:M250"/>
    <mergeCell ref="N250:Q250"/>
    <mergeCell ref="F237:I237"/>
    <mergeCell ref="L237:M237"/>
    <mergeCell ref="N237:Q237"/>
    <mergeCell ref="F238:I238"/>
    <mergeCell ref="L238:M238"/>
    <mergeCell ref="N238:Q238"/>
    <mergeCell ref="F240:I240"/>
    <mergeCell ref="L240:M240"/>
    <mergeCell ref="N240:Q240"/>
    <mergeCell ref="F241:I241"/>
    <mergeCell ref="L241:M241"/>
    <mergeCell ref="N241:Q241"/>
    <mergeCell ref="F242:I242"/>
    <mergeCell ref="L242:M242"/>
    <mergeCell ref="N242:Q242"/>
    <mergeCell ref="F243:I243"/>
    <mergeCell ref="L243:M243"/>
    <mergeCell ref="N243:Q243"/>
    <mergeCell ref="F231:I231"/>
    <mergeCell ref="L231:M231"/>
    <mergeCell ref="N231:Q231"/>
    <mergeCell ref="F232:I232"/>
    <mergeCell ref="L232:M232"/>
    <mergeCell ref="N232:Q232"/>
    <mergeCell ref="F233:I233"/>
    <mergeCell ref="L233:M233"/>
    <mergeCell ref="N233:Q233"/>
    <mergeCell ref="F234:I234"/>
    <mergeCell ref="L234:M234"/>
    <mergeCell ref="N234:Q234"/>
    <mergeCell ref="F235:I235"/>
    <mergeCell ref="L235:M235"/>
    <mergeCell ref="N235:Q235"/>
    <mergeCell ref="F236:I236"/>
    <mergeCell ref="L236:M236"/>
    <mergeCell ref="N236:Q236"/>
    <mergeCell ref="F224:I224"/>
    <mergeCell ref="L224:M224"/>
    <mergeCell ref="N224:Q224"/>
    <mergeCell ref="F225:I225"/>
    <mergeCell ref="L225:M225"/>
    <mergeCell ref="N225:Q225"/>
    <mergeCell ref="F226:I226"/>
    <mergeCell ref="L226:M226"/>
    <mergeCell ref="N226:Q226"/>
    <mergeCell ref="F227:I227"/>
    <mergeCell ref="L227:M227"/>
    <mergeCell ref="N227:Q227"/>
    <mergeCell ref="F229:I229"/>
    <mergeCell ref="L229:M229"/>
    <mergeCell ref="N229:Q229"/>
    <mergeCell ref="F230:I230"/>
    <mergeCell ref="L230:M230"/>
    <mergeCell ref="N230:Q230"/>
    <mergeCell ref="F217:I217"/>
    <mergeCell ref="L217:M217"/>
    <mergeCell ref="N217:Q217"/>
    <mergeCell ref="F218:I218"/>
    <mergeCell ref="L218:M218"/>
    <mergeCell ref="N218:Q218"/>
    <mergeCell ref="F219:I219"/>
    <mergeCell ref="L219:M219"/>
    <mergeCell ref="N219:Q219"/>
    <mergeCell ref="F220:I220"/>
    <mergeCell ref="L220:M220"/>
    <mergeCell ref="N220:Q220"/>
    <mergeCell ref="F221:I221"/>
    <mergeCell ref="L221:M221"/>
    <mergeCell ref="N221:Q221"/>
    <mergeCell ref="F223:I223"/>
    <mergeCell ref="L223:M223"/>
    <mergeCell ref="N223:Q223"/>
    <mergeCell ref="F210:I210"/>
    <mergeCell ref="L210:M210"/>
    <mergeCell ref="N210:Q210"/>
    <mergeCell ref="F211:I211"/>
    <mergeCell ref="L211:M211"/>
    <mergeCell ref="N211:Q211"/>
    <mergeCell ref="F212:I212"/>
    <mergeCell ref="L212:M212"/>
    <mergeCell ref="N212:Q212"/>
    <mergeCell ref="F213:I213"/>
    <mergeCell ref="L213:M213"/>
    <mergeCell ref="N213:Q213"/>
    <mergeCell ref="F215:I215"/>
    <mergeCell ref="L215:M215"/>
    <mergeCell ref="N215:Q215"/>
    <mergeCell ref="F216:I216"/>
    <mergeCell ref="L216:M216"/>
    <mergeCell ref="N216:Q216"/>
    <mergeCell ref="F203:I203"/>
    <mergeCell ref="L203:M203"/>
    <mergeCell ref="N203:Q203"/>
    <mergeCell ref="F204:I204"/>
    <mergeCell ref="L204:M204"/>
    <mergeCell ref="N204:Q204"/>
    <mergeCell ref="F205:I205"/>
    <mergeCell ref="L205:M205"/>
    <mergeCell ref="N205:Q205"/>
    <mergeCell ref="F207:I207"/>
    <mergeCell ref="L207:M207"/>
    <mergeCell ref="N207:Q207"/>
    <mergeCell ref="F208:I208"/>
    <mergeCell ref="L208:M208"/>
    <mergeCell ref="N208:Q208"/>
    <mergeCell ref="F209:I209"/>
    <mergeCell ref="L209:M209"/>
    <mergeCell ref="N209:Q209"/>
    <mergeCell ref="F197:I197"/>
    <mergeCell ref="L197:M197"/>
    <mergeCell ref="N197:Q197"/>
    <mergeCell ref="F198:I198"/>
    <mergeCell ref="L198:M198"/>
    <mergeCell ref="N198:Q198"/>
    <mergeCell ref="F199:I199"/>
    <mergeCell ref="L199:M199"/>
    <mergeCell ref="N199:Q199"/>
    <mergeCell ref="F200:I200"/>
    <mergeCell ref="L200:M200"/>
    <mergeCell ref="N200:Q200"/>
    <mergeCell ref="F201:I201"/>
    <mergeCell ref="L201:M201"/>
    <mergeCell ref="N201:Q201"/>
    <mergeCell ref="F202:I202"/>
    <mergeCell ref="L202:M202"/>
    <mergeCell ref="N202:Q202"/>
    <mergeCell ref="F191:I191"/>
    <mergeCell ref="L191:M191"/>
    <mergeCell ref="N191:Q191"/>
    <mergeCell ref="F192:I192"/>
    <mergeCell ref="L192:M192"/>
    <mergeCell ref="N192:Q192"/>
    <mergeCell ref="F193:I193"/>
    <mergeCell ref="L193:M193"/>
    <mergeCell ref="N193:Q193"/>
    <mergeCell ref="F194:I194"/>
    <mergeCell ref="L194:M194"/>
    <mergeCell ref="N194:Q194"/>
    <mergeCell ref="F195:I195"/>
    <mergeCell ref="L195:M195"/>
    <mergeCell ref="N195:Q195"/>
    <mergeCell ref="F196:I196"/>
    <mergeCell ref="L196:M196"/>
    <mergeCell ref="N196:Q196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F190:I190"/>
    <mergeCell ref="L190:M190"/>
    <mergeCell ref="N190:Q190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83:I183"/>
    <mergeCell ref="L183:M183"/>
    <mergeCell ref="N183:Q183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9:I169"/>
    <mergeCell ref="L169:M169"/>
    <mergeCell ref="N169:Q169"/>
    <mergeCell ref="F170:I170"/>
    <mergeCell ref="L170:M170"/>
    <mergeCell ref="N170:Q170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D120:H120"/>
    <mergeCell ref="N120:Q120"/>
    <mergeCell ref="D121:H121"/>
    <mergeCell ref="N121:Q121"/>
    <mergeCell ref="D122:H122"/>
    <mergeCell ref="N122:Q122"/>
    <mergeCell ref="D123:H123"/>
    <mergeCell ref="N123:Q123"/>
    <mergeCell ref="N124:Q124"/>
    <mergeCell ref="L126:Q126"/>
    <mergeCell ref="C132:Q132"/>
    <mergeCell ref="F134:P134"/>
    <mergeCell ref="F135:P135"/>
    <mergeCell ref="M137:P137"/>
    <mergeCell ref="M139:Q139"/>
    <mergeCell ref="M140:Q140"/>
    <mergeCell ref="F142:I142"/>
    <mergeCell ref="L142:M142"/>
    <mergeCell ref="N142:Q142"/>
    <mergeCell ref="N102:Q102"/>
    <mergeCell ref="N103:Q103"/>
    <mergeCell ref="N104:Q104"/>
    <mergeCell ref="N105:Q105"/>
    <mergeCell ref="N106:Q106"/>
    <mergeCell ref="N107:Q107"/>
    <mergeCell ref="N108:Q108"/>
    <mergeCell ref="N109:Q109"/>
    <mergeCell ref="N110:Q110"/>
    <mergeCell ref="N111:Q111"/>
    <mergeCell ref="N112:Q112"/>
    <mergeCell ref="N113:Q113"/>
    <mergeCell ref="N114:Q114"/>
    <mergeCell ref="N115:Q115"/>
    <mergeCell ref="N116:Q116"/>
    <mergeCell ref="N118:Q118"/>
    <mergeCell ref="D119:H119"/>
    <mergeCell ref="N119:Q119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</mergeCells>
  <hyperlinks>
    <hyperlink ref="F1:G1" location="C2" display="1) Krycí list rozpočtu"/>
    <hyperlink ref="H1:K1" location="C86" display="2) Rekapitulace rozpočtu"/>
    <hyperlink ref="L1" location="C142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2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8"/>
      <c r="B1" s="11"/>
      <c r="C1" s="11"/>
      <c r="D1" s="12" t="s">
        <v>1</v>
      </c>
      <c r="E1" s="11"/>
      <c r="F1" s="13" t="s">
        <v>120</v>
      </c>
      <c r="G1" s="13"/>
      <c r="H1" s="263" t="s">
        <v>121</v>
      </c>
      <c r="I1" s="263"/>
      <c r="J1" s="263"/>
      <c r="K1" s="263"/>
      <c r="L1" s="13" t="s">
        <v>122</v>
      </c>
      <c r="M1" s="11"/>
      <c r="N1" s="11"/>
      <c r="O1" s="12" t="s">
        <v>123</v>
      </c>
      <c r="P1" s="11"/>
      <c r="Q1" s="11"/>
      <c r="R1" s="11"/>
      <c r="S1" s="13" t="s">
        <v>124</v>
      </c>
      <c r="T1" s="13"/>
      <c r="U1" s="118"/>
      <c r="V1" s="118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5" customHeight="1">
      <c r="C2" s="177" t="s">
        <v>7</v>
      </c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S2" s="222" t="s">
        <v>8</v>
      </c>
      <c r="T2" s="223"/>
      <c r="U2" s="223"/>
      <c r="V2" s="223"/>
      <c r="W2" s="223"/>
      <c r="X2" s="223"/>
      <c r="Y2" s="223"/>
      <c r="Z2" s="223"/>
      <c r="AA2" s="223"/>
      <c r="AB2" s="223"/>
      <c r="AC2" s="223"/>
      <c r="AT2" s="18" t="s">
        <v>87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125</v>
      </c>
    </row>
    <row r="4" spans="2:46" ht="36.95" customHeight="1">
      <c r="B4" s="22"/>
      <c r="C4" s="179" t="s">
        <v>126</v>
      </c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23"/>
      <c r="T4" s="17" t="s">
        <v>13</v>
      </c>
      <c r="AT4" s="18" t="s">
        <v>6</v>
      </c>
    </row>
    <row r="5" spans="2:18" ht="6.95" customHeight="1">
      <c r="B5" s="22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3"/>
    </row>
    <row r="6" spans="2:18" ht="25.35" customHeight="1">
      <c r="B6" s="22"/>
      <c r="C6" s="25"/>
      <c r="D6" s="29" t="s">
        <v>19</v>
      </c>
      <c r="E6" s="25"/>
      <c r="F6" s="224" t="str">
        <f>'Rekapitulace stavby'!K6</f>
        <v>D 1.01_VV_PZS_r0</v>
      </c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5"/>
      <c r="R6" s="23"/>
    </row>
    <row r="7" spans="2:18" s="1" customFormat="1" ht="32.85" customHeight="1">
      <c r="B7" s="34"/>
      <c r="C7" s="35"/>
      <c r="D7" s="28" t="s">
        <v>127</v>
      </c>
      <c r="E7" s="35"/>
      <c r="F7" s="185" t="s">
        <v>1225</v>
      </c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35"/>
      <c r="R7" s="36"/>
    </row>
    <row r="8" spans="2:18" s="1" customFormat="1" ht="14.45" customHeight="1">
      <c r="B8" s="34"/>
      <c r="C8" s="35"/>
      <c r="D8" s="29" t="s">
        <v>21</v>
      </c>
      <c r="E8" s="35"/>
      <c r="F8" s="27" t="s">
        <v>22</v>
      </c>
      <c r="G8" s="35"/>
      <c r="H8" s="35"/>
      <c r="I8" s="35"/>
      <c r="J8" s="35"/>
      <c r="K8" s="35"/>
      <c r="L8" s="35"/>
      <c r="M8" s="29" t="s">
        <v>23</v>
      </c>
      <c r="N8" s="35"/>
      <c r="O8" s="27" t="s">
        <v>22</v>
      </c>
      <c r="P8" s="35"/>
      <c r="Q8" s="35"/>
      <c r="R8" s="36"/>
    </row>
    <row r="9" spans="2:18" s="1" customFormat="1" ht="14.45" customHeight="1">
      <c r="B9" s="34"/>
      <c r="C9" s="35"/>
      <c r="D9" s="29" t="s">
        <v>24</v>
      </c>
      <c r="E9" s="35"/>
      <c r="F9" s="27" t="s">
        <v>25</v>
      </c>
      <c r="G9" s="35"/>
      <c r="H9" s="35"/>
      <c r="I9" s="35"/>
      <c r="J9" s="35"/>
      <c r="K9" s="35"/>
      <c r="L9" s="35"/>
      <c r="M9" s="29" t="s">
        <v>26</v>
      </c>
      <c r="N9" s="35"/>
      <c r="O9" s="227" t="str">
        <f>'Rekapitulace stavby'!AN8</f>
        <v>3.7.2018</v>
      </c>
      <c r="P9" s="228"/>
      <c r="Q9" s="35"/>
      <c r="R9" s="36"/>
    </row>
    <row r="10" spans="2:18" s="1" customFormat="1" ht="10.9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2:18" s="1" customFormat="1" ht="14.45" customHeight="1">
      <c r="B11" s="34"/>
      <c r="C11" s="35"/>
      <c r="D11" s="29" t="s">
        <v>28</v>
      </c>
      <c r="E11" s="35"/>
      <c r="F11" s="35"/>
      <c r="G11" s="35"/>
      <c r="H11" s="35"/>
      <c r="I11" s="35"/>
      <c r="J11" s="35"/>
      <c r="K11" s="35"/>
      <c r="L11" s="35"/>
      <c r="M11" s="29" t="s">
        <v>29</v>
      </c>
      <c r="N11" s="35"/>
      <c r="O11" s="183" t="str">
        <f>IF('Rekapitulace stavby'!AN10="","",'Rekapitulace stavby'!AN10)</f>
        <v/>
      </c>
      <c r="P11" s="183"/>
      <c r="Q11" s="35"/>
      <c r="R11" s="36"/>
    </row>
    <row r="12" spans="2:18" s="1" customFormat="1" ht="18" customHeight="1">
      <c r="B12" s="34"/>
      <c r="C12" s="35"/>
      <c r="D12" s="35"/>
      <c r="E12" s="27" t="str">
        <f>IF('Rekapitulace stavby'!E11="","",'Rekapitulace stavby'!E11)</f>
        <v xml:space="preserve"> </v>
      </c>
      <c r="F12" s="35"/>
      <c r="G12" s="35"/>
      <c r="H12" s="35"/>
      <c r="I12" s="35"/>
      <c r="J12" s="35"/>
      <c r="K12" s="35"/>
      <c r="L12" s="35"/>
      <c r="M12" s="29" t="s">
        <v>30</v>
      </c>
      <c r="N12" s="35"/>
      <c r="O12" s="183" t="str">
        <f>IF('Rekapitulace stavby'!AN11="","",'Rekapitulace stavby'!AN11)</f>
        <v/>
      </c>
      <c r="P12" s="183"/>
      <c r="Q12" s="35"/>
      <c r="R12" s="36"/>
    </row>
    <row r="13" spans="2:18" s="1" customFormat="1" ht="6.95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2:18" s="1" customFormat="1" ht="14.45" customHeight="1">
      <c r="B14" s="34"/>
      <c r="C14" s="35"/>
      <c r="D14" s="29" t="s">
        <v>31</v>
      </c>
      <c r="E14" s="35"/>
      <c r="F14" s="35"/>
      <c r="G14" s="35"/>
      <c r="H14" s="35"/>
      <c r="I14" s="35"/>
      <c r="J14" s="35"/>
      <c r="K14" s="35"/>
      <c r="L14" s="35"/>
      <c r="M14" s="29" t="s">
        <v>29</v>
      </c>
      <c r="N14" s="35"/>
      <c r="O14" s="229" t="str">
        <f>IF('Rekapitulace stavby'!AN13="","",'Rekapitulace stavby'!AN13)</f>
        <v>Vyplň údaj</v>
      </c>
      <c r="P14" s="183"/>
      <c r="Q14" s="35"/>
      <c r="R14" s="36"/>
    </row>
    <row r="15" spans="2:18" s="1" customFormat="1" ht="18" customHeight="1">
      <c r="B15" s="34"/>
      <c r="C15" s="35"/>
      <c r="D15" s="35"/>
      <c r="E15" s="229" t="str">
        <f>IF('Rekapitulace stavby'!E14="","",'Rekapitulace stavby'!E14)</f>
        <v>Vyplň údaj</v>
      </c>
      <c r="F15" s="230"/>
      <c r="G15" s="230"/>
      <c r="H15" s="230"/>
      <c r="I15" s="230"/>
      <c r="J15" s="230"/>
      <c r="K15" s="230"/>
      <c r="L15" s="230"/>
      <c r="M15" s="29" t="s">
        <v>30</v>
      </c>
      <c r="N15" s="35"/>
      <c r="O15" s="229" t="str">
        <f>IF('Rekapitulace stavby'!AN14="","",'Rekapitulace stavby'!AN14)</f>
        <v>Vyplň údaj</v>
      </c>
      <c r="P15" s="183"/>
      <c r="Q15" s="35"/>
      <c r="R15" s="36"/>
    </row>
    <row r="16" spans="2:18" s="1" customFormat="1" ht="6.95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5" customHeight="1">
      <c r="B17" s="34"/>
      <c r="C17" s="35"/>
      <c r="D17" s="29" t="s">
        <v>33</v>
      </c>
      <c r="E17" s="35"/>
      <c r="F17" s="35"/>
      <c r="G17" s="35"/>
      <c r="H17" s="35"/>
      <c r="I17" s="35"/>
      <c r="J17" s="35"/>
      <c r="K17" s="35"/>
      <c r="L17" s="35"/>
      <c r="M17" s="29" t="s">
        <v>29</v>
      </c>
      <c r="N17" s="35"/>
      <c r="O17" s="183" t="str">
        <f>IF('Rekapitulace stavby'!AN16="","",'Rekapitulace stavby'!AN16)</f>
        <v/>
      </c>
      <c r="P17" s="183"/>
      <c r="Q17" s="35"/>
      <c r="R17" s="36"/>
    </row>
    <row r="18" spans="2:18" s="1" customFormat="1" ht="18" customHeight="1">
      <c r="B18" s="34"/>
      <c r="C18" s="35"/>
      <c r="D18" s="35"/>
      <c r="E18" s="27" t="str">
        <f>IF('Rekapitulace stavby'!E17="","",'Rekapitulace stavby'!E17)</f>
        <v xml:space="preserve"> </v>
      </c>
      <c r="F18" s="35"/>
      <c r="G18" s="35"/>
      <c r="H18" s="35"/>
      <c r="I18" s="35"/>
      <c r="J18" s="35"/>
      <c r="K18" s="35"/>
      <c r="L18" s="35"/>
      <c r="M18" s="29" t="s">
        <v>30</v>
      </c>
      <c r="N18" s="35"/>
      <c r="O18" s="183" t="str">
        <f>IF('Rekapitulace stavby'!AN17="","",'Rekapitulace stavby'!AN17)</f>
        <v/>
      </c>
      <c r="P18" s="183"/>
      <c r="Q18" s="35"/>
      <c r="R18" s="36"/>
    </row>
    <row r="19" spans="2:18" s="1" customFormat="1" ht="6.9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5" customHeight="1">
      <c r="B20" s="34"/>
      <c r="C20" s="35"/>
      <c r="D20" s="29" t="s">
        <v>35</v>
      </c>
      <c r="E20" s="35"/>
      <c r="F20" s="35"/>
      <c r="G20" s="35"/>
      <c r="H20" s="35"/>
      <c r="I20" s="35"/>
      <c r="J20" s="35"/>
      <c r="K20" s="35"/>
      <c r="L20" s="35"/>
      <c r="M20" s="29" t="s">
        <v>29</v>
      </c>
      <c r="N20" s="35"/>
      <c r="O20" s="183" t="str">
        <f>IF('Rekapitulace stavby'!AN19="","",'Rekapitulace stavby'!AN19)</f>
        <v/>
      </c>
      <c r="P20" s="183"/>
      <c r="Q20" s="35"/>
      <c r="R20" s="36"/>
    </row>
    <row r="21" spans="2:18" s="1" customFormat="1" ht="18" customHeight="1">
      <c r="B21" s="34"/>
      <c r="C21" s="35"/>
      <c r="D21" s="35"/>
      <c r="E21" s="27" t="str">
        <f>IF('Rekapitulace stavby'!E20="","",'Rekapitulace stavby'!E20)</f>
        <v xml:space="preserve"> </v>
      </c>
      <c r="F21" s="35"/>
      <c r="G21" s="35"/>
      <c r="H21" s="35"/>
      <c r="I21" s="35"/>
      <c r="J21" s="35"/>
      <c r="K21" s="35"/>
      <c r="L21" s="35"/>
      <c r="M21" s="29" t="s">
        <v>30</v>
      </c>
      <c r="N21" s="35"/>
      <c r="O21" s="183" t="str">
        <f>IF('Rekapitulace stavby'!AN20="","",'Rekapitulace stavby'!AN20)</f>
        <v/>
      </c>
      <c r="P21" s="183"/>
      <c r="Q21" s="35"/>
      <c r="R21" s="36"/>
    </row>
    <row r="22" spans="2:18" s="1" customFormat="1" ht="6.9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5" customHeight="1">
      <c r="B23" s="34"/>
      <c r="C23" s="35"/>
      <c r="D23" s="29" t="s">
        <v>36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16.5" customHeight="1">
      <c r="B24" s="34"/>
      <c r="C24" s="35"/>
      <c r="D24" s="35"/>
      <c r="E24" s="188" t="s">
        <v>22</v>
      </c>
      <c r="F24" s="188"/>
      <c r="G24" s="188"/>
      <c r="H24" s="188"/>
      <c r="I24" s="188"/>
      <c r="J24" s="188"/>
      <c r="K24" s="188"/>
      <c r="L24" s="188"/>
      <c r="M24" s="35"/>
      <c r="N24" s="35"/>
      <c r="O24" s="35"/>
      <c r="P24" s="35"/>
      <c r="Q24" s="35"/>
      <c r="R24" s="36"/>
    </row>
    <row r="25" spans="2:18" s="1" customFormat="1" ht="6.9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5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5" customHeight="1">
      <c r="B27" s="34"/>
      <c r="C27" s="35"/>
      <c r="D27" s="119" t="s">
        <v>129</v>
      </c>
      <c r="E27" s="35"/>
      <c r="F27" s="35"/>
      <c r="G27" s="35"/>
      <c r="H27" s="35"/>
      <c r="I27" s="35"/>
      <c r="J27" s="35"/>
      <c r="K27" s="35"/>
      <c r="L27" s="35"/>
      <c r="M27" s="189">
        <f>N88</f>
        <v>0</v>
      </c>
      <c r="N27" s="189"/>
      <c r="O27" s="189"/>
      <c r="P27" s="189"/>
      <c r="Q27" s="35"/>
      <c r="R27" s="36"/>
    </row>
    <row r="28" spans="2:18" s="1" customFormat="1" ht="14.45" customHeight="1">
      <c r="B28" s="34"/>
      <c r="C28" s="35"/>
      <c r="D28" s="33" t="s">
        <v>114</v>
      </c>
      <c r="E28" s="35"/>
      <c r="F28" s="35"/>
      <c r="G28" s="35"/>
      <c r="H28" s="35"/>
      <c r="I28" s="35"/>
      <c r="J28" s="35"/>
      <c r="K28" s="35"/>
      <c r="L28" s="35"/>
      <c r="M28" s="189">
        <f>N92</f>
        <v>0</v>
      </c>
      <c r="N28" s="189"/>
      <c r="O28" s="189"/>
      <c r="P28" s="189"/>
      <c r="Q28" s="35"/>
      <c r="R28" s="36"/>
    </row>
    <row r="29" spans="2:18" s="1" customFormat="1" ht="6.95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35" customHeight="1">
      <c r="B30" s="34"/>
      <c r="C30" s="35"/>
      <c r="D30" s="120" t="s">
        <v>39</v>
      </c>
      <c r="E30" s="35"/>
      <c r="F30" s="35"/>
      <c r="G30" s="35"/>
      <c r="H30" s="35"/>
      <c r="I30" s="35"/>
      <c r="J30" s="35"/>
      <c r="K30" s="35"/>
      <c r="L30" s="35"/>
      <c r="M30" s="231">
        <f>ROUND(M27+M28,2)</f>
        <v>0</v>
      </c>
      <c r="N30" s="226"/>
      <c r="O30" s="226"/>
      <c r="P30" s="226"/>
      <c r="Q30" s="35"/>
      <c r="R30" s="36"/>
    </row>
    <row r="31" spans="2:18" s="1" customFormat="1" ht="6.95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5" customHeight="1">
      <c r="B32" s="34"/>
      <c r="C32" s="35"/>
      <c r="D32" s="41" t="s">
        <v>40</v>
      </c>
      <c r="E32" s="41" t="s">
        <v>41</v>
      </c>
      <c r="F32" s="42">
        <v>0.21</v>
      </c>
      <c r="G32" s="121" t="s">
        <v>42</v>
      </c>
      <c r="H32" s="232">
        <f>(SUM(BE92:BE99)+SUM(BE117:BE120))</f>
        <v>0</v>
      </c>
      <c r="I32" s="226"/>
      <c r="J32" s="226"/>
      <c r="K32" s="35"/>
      <c r="L32" s="35"/>
      <c r="M32" s="232">
        <f>ROUND((SUM(BE92:BE99)+SUM(BE117:BE120)),2)*F32</f>
        <v>0</v>
      </c>
      <c r="N32" s="226"/>
      <c r="O32" s="226"/>
      <c r="P32" s="226"/>
      <c r="Q32" s="35"/>
      <c r="R32" s="36"/>
    </row>
    <row r="33" spans="2:18" s="1" customFormat="1" ht="14.45" customHeight="1">
      <c r="B33" s="34"/>
      <c r="C33" s="35"/>
      <c r="D33" s="35"/>
      <c r="E33" s="41" t="s">
        <v>43</v>
      </c>
      <c r="F33" s="42">
        <v>0.15</v>
      </c>
      <c r="G33" s="121" t="s">
        <v>42</v>
      </c>
      <c r="H33" s="232">
        <f>(SUM(BF92:BF99)+SUM(BF117:BF120))</f>
        <v>0</v>
      </c>
      <c r="I33" s="226"/>
      <c r="J33" s="226"/>
      <c r="K33" s="35"/>
      <c r="L33" s="35"/>
      <c r="M33" s="232">
        <f>ROUND((SUM(BF92:BF99)+SUM(BF117:BF120)),2)*F33</f>
        <v>0</v>
      </c>
      <c r="N33" s="226"/>
      <c r="O33" s="226"/>
      <c r="P33" s="226"/>
      <c r="Q33" s="35"/>
      <c r="R33" s="36"/>
    </row>
    <row r="34" spans="2:18" s="1" customFormat="1" ht="14.45" customHeight="1" hidden="1">
      <c r="B34" s="34"/>
      <c r="C34" s="35"/>
      <c r="D34" s="35"/>
      <c r="E34" s="41" t="s">
        <v>44</v>
      </c>
      <c r="F34" s="42">
        <v>0.21</v>
      </c>
      <c r="G34" s="121" t="s">
        <v>42</v>
      </c>
      <c r="H34" s="232">
        <f>(SUM(BG92:BG99)+SUM(BG117:BG120))</f>
        <v>0</v>
      </c>
      <c r="I34" s="226"/>
      <c r="J34" s="226"/>
      <c r="K34" s="35"/>
      <c r="L34" s="35"/>
      <c r="M34" s="232">
        <v>0</v>
      </c>
      <c r="N34" s="226"/>
      <c r="O34" s="226"/>
      <c r="P34" s="226"/>
      <c r="Q34" s="35"/>
      <c r="R34" s="36"/>
    </row>
    <row r="35" spans="2:18" s="1" customFormat="1" ht="14.45" customHeight="1" hidden="1">
      <c r="B35" s="34"/>
      <c r="C35" s="35"/>
      <c r="D35" s="35"/>
      <c r="E35" s="41" t="s">
        <v>45</v>
      </c>
      <c r="F35" s="42">
        <v>0.15</v>
      </c>
      <c r="G35" s="121" t="s">
        <v>42</v>
      </c>
      <c r="H35" s="232">
        <f>(SUM(BH92:BH99)+SUM(BH117:BH120))</f>
        <v>0</v>
      </c>
      <c r="I35" s="226"/>
      <c r="J35" s="226"/>
      <c r="K35" s="35"/>
      <c r="L35" s="35"/>
      <c r="M35" s="232">
        <v>0</v>
      </c>
      <c r="N35" s="226"/>
      <c r="O35" s="226"/>
      <c r="P35" s="226"/>
      <c r="Q35" s="35"/>
      <c r="R35" s="36"/>
    </row>
    <row r="36" spans="2:18" s="1" customFormat="1" ht="14.45" customHeight="1" hidden="1">
      <c r="B36" s="34"/>
      <c r="C36" s="35"/>
      <c r="D36" s="35"/>
      <c r="E36" s="41" t="s">
        <v>46</v>
      </c>
      <c r="F36" s="42">
        <v>0</v>
      </c>
      <c r="G36" s="121" t="s">
        <v>42</v>
      </c>
      <c r="H36" s="232">
        <f>(SUM(BI92:BI99)+SUM(BI117:BI120))</f>
        <v>0</v>
      </c>
      <c r="I36" s="226"/>
      <c r="J36" s="226"/>
      <c r="K36" s="35"/>
      <c r="L36" s="35"/>
      <c r="M36" s="232">
        <v>0</v>
      </c>
      <c r="N36" s="226"/>
      <c r="O36" s="226"/>
      <c r="P36" s="226"/>
      <c r="Q36" s="35"/>
      <c r="R36" s="36"/>
    </row>
    <row r="37" spans="2:18" s="1" customFormat="1" ht="6.9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35" customHeight="1">
      <c r="B38" s="34"/>
      <c r="C38" s="117"/>
      <c r="D38" s="122" t="s">
        <v>47</v>
      </c>
      <c r="E38" s="78"/>
      <c r="F38" s="78"/>
      <c r="G38" s="123" t="s">
        <v>48</v>
      </c>
      <c r="H38" s="124" t="s">
        <v>49</v>
      </c>
      <c r="I38" s="78"/>
      <c r="J38" s="78"/>
      <c r="K38" s="78"/>
      <c r="L38" s="233">
        <f>SUM(M30:M36)</f>
        <v>0</v>
      </c>
      <c r="M38" s="233"/>
      <c r="N38" s="233"/>
      <c r="O38" s="233"/>
      <c r="P38" s="234"/>
      <c r="Q38" s="117"/>
      <c r="R38" s="36"/>
    </row>
    <row r="39" spans="2:18" s="1" customFormat="1" ht="14.4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 ht="13.5">
      <c r="B41" s="22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3"/>
    </row>
    <row r="42" spans="2:18" ht="13.5">
      <c r="B42" s="2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3"/>
    </row>
    <row r="43" spans="2:18" ht="13.5"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3"/>
    </row>
    <row r="44" spans="2:18" ht="13.5"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3"/>
    </row>
    <row r="45" spans="2:18" ht="13.5">
      <c r="B45" s="2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3"/>
    </row>
    <row r="46" spans="2:18" ht="13.5">
      <c r="B46" s="2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3"/>
    </row>
    <row r="47" spans="2:18" ht="13.5">
      <c r="B47" s="2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3"/>
    </row>
    <row r="48" spans="2:18" ht="13.5">
      <c r="B48" s="2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3"/>
    </row>
    <row r="49" spans="2:18" ht="13.5">
      <c r="B49" s="22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3"/>
    </row>
    <row r="50" spans="2:18" s="1" customFormat="1" ht="13.5">
      <c r="B50" s="34"/>
      <c r="C50" s="35"/>
      <c r="D50" s="49" t="s">
        <v>50</v>
      </c>
      <c r="E50" s="50"/>
      <c r="F50" s="50"/>
      <c r="G50" s="50"/>
      <c r="H50" s="51"/>
      <c r="I50" s="35"/>
      <c r="J50" s="49" t="s">
        <v>51</v>
      </c>
      <c r="K50" s="50"/>
      <c r="L50" s="50"/>
      <c r="M50" s="50"/>
      <c r="N50" s="50"/>
      <c r="O50" s="50"/>
      <c r="P50" s="51"/>
      <c r="Q50" s="35"/>
      <c r="R50" s="36"/>
    </row>
    <row r="51" spans="2:18" ht="13.5">
      <c r="B51" s="22"/>
      <c r="C51" s="25"/>
      <c r="D51" s="52"/>
      <c r="E51" s="25"/>
      <c r="F51" s="25"/>
      <c r="G51" s="25"/>
      <c r="H51" s="53"/>
      <c r="I51" s="25"/>
      <c r="J51" s="52"/>
      <c r="K51" s="25"/>
      <c r="L51" s="25"/>
      <c r="M51" s="25"/>
      <c r="N51" s="25"/>
      <c r="O51" s="25"/>
      <c r="P51" s="53"/>
      <c r="Q51" s="25"/>
      <c r="R51" s="23"/>
    </row>
    <row r="52" spans="2:18" ht="13.5">
      <c r="B52" s="22"/>
      <c r="C52" s="25"/>
      <c r="D52" s="52"/>
      <c r="E52" s="25"/>
      <c r="F52" s="25"/>
      <c r="G52" s="25"/>
      <c r="H52" s="53"/>
      <c r="I52" s="25"/>
      <c r="J52" s="52"/>
      <c r="K52" s="25"/>
      <c r="L52" s="25"/>
      <c r="M52" s="25"/>
      <c r="N52" s="25"/>
      <c r="O52" s="25"/>
      <c r="P52" s="53"/>
      <c r="Q52" s="25"/>
      <c r="R52" s="23"/>
    </row>
    <row r="53" spans="2:18" ht="13.5">
      <c r="B53" s="22"/>
      <c r="C53" s="25"/>
      <c r="D53" s="52"/>
      <c r="E53" s="25"/>
      <c r="F53" s="25"/>
      <c r="G53" s="25"/>
      <c r="H53" s="53"/>
      <c r="I53" s="25"/>
      <c r="J53" s="52"/>
      <c r="K53" s="25"/>
      <c r="L53" s="25"/>
      <c r="M53" s="25"/>
      <c r="N53" s="25"/>
      <c r="O53" s="25"/>
      <c r="P53" s="53"/>
      <c r="Q53" s="25"/>
      <c r="R53" s="23"/>
    </row>
    <row r="54" spans="2:18" ht="13.5">
      <c r="B54" s="22"/>
      <c r="C54" s="25"/>
      <c r="D54" s="52"/>
      <c r="E54" s="25"/>
      <c r="F54" s="25"/>
      <c r="G54" s="25"/>
      <c r="H54" s="53"/>
      <c r="I54" s="25"/>
      <c r="J54" s="52"/>
      <c r="K54" s="25"/>
      <c r="L54" s="25"/>
      <c r="M54" s="25"/>
      <c r="N54" s="25"/>
      <c r="O54" s="25"/>
      <c r="P54" s="53"/>
      <c r="Q54" s="25"/>
      <c r="R54" s="23"/>
    </row>
    <row r="55" spans="2:18" ht="13.5">
      <c r="B55" s="22"/>
      <c r="C55" s="25"/>
      <c r="D55" s="52"/>
      <c r="E55" s="25"/>
      <c r="F55" s="25"/>
      <c r="G55" s="25"/>
      <c r="H55" s="53"/>
      <c r="I55" s="25"/>
      <c r="J55" s="52"/>
      <c r="K55" s="25"/>
      <c r="L55" s="25"/>
      <c r="M55" s="25"/>
      <c r="N55" s="25"/>
      <c r="O55" s="25"/>
      <c r="P55" s="53"/>
      <c r="Q55" s="25"/>
      <c r="R55" s="23"/>
    </row>
    <row r="56" spans="2:18" ht="13.5">
      <c r="B56" s="22"/>
      <c r="C56" s="25"/>
      <c r="D56" s="52"/>
      <c r="E56" s="25"/>
      <c r="F56" s="25"/>
      <c r="G56" s="25"/>
      <c r="H56" s="53"/>
      <c r="I56" s="25"/>
      <c r="J56" s="52"/>
      <c r="K56" s="25"/>
      <c r="L56" s="25"/>
      <c r="M56" s="25"/>
      <c r="N56" s="25"/>
      <c r="O56" s="25"/>
      <c r="P56" s="53"/>
      <c r="Q56" s="25"/>
      <c r="R56" s="23"/>
    </row>
    <row r="57" spans="2:18" ht="13.5">
      <c r="B57" s="22"/>
      <c r="C57" s="25"/>
      <c r="D57" s="52"/>
      <c r="E57" s="25"/>
      <c r="F57" s="25"/>
      <c r="G57" s="25"/>
      <c r="H57" s="53"/>
      <c r="I57" s="25"/>
      <c r="J57" s="52"/>
      <c r="K57" s="25"/>
      <c r="L57" s="25"/>
      <c r="M57" s="25"/>
      <c r="N57" s="25"/>
      <c r="O57" s="25"/>
      <c r="P57" s="53"/>
      <c r="Q57" s="25"/>
      <c r="R57" s="23"/>
    </row>
    <row r="58" spans="2:18" ht="13.5">
      <c r="B58" s="22"/>
      <c r="C58" s="25"/>
      <c r="D58" s="52"/>
      <c r="E58" s="25"/>
      <c r="F58" s="25"/>
      <c r="G58" s="25"/>
      <c r="H58" s="53"/>
      <c r="I58" s="25"/>
      <c r="J58" s="52"/>
      <c r="K58" s="25"/>
      <c r="L58" s="25"/>
      <c r="M58" s="25"/>
      <c r="N58" s="25"/>
      <c r="O58" s="25"/>
      <c r="P58" s="53"/>
      <c r="Q58" s="25"/>
      <c r="R58" s="23"/>
    </row>
    <row r="59" spans="2:18" s="1" customFormat="1" ht="13.5">
      <c r="B59" s="34"/>
      <c r="C59" s="35"/>
      <c r="D59" s="54" t="s">
        <v>52</v>
      </c>
      <c r="E59" s="55"/>
      <c r="F59" s="55"/>
      <c r="G59" s="56" t="s">
        <v>53</v>
      </c>
      <c r="H59" s="57"/>
      <c r="I59" s="35"/>
      <c r="J59" s="54" t="s">
        <v>52</v>
      </c>
      <c r="K59" s="55"/>
      <c r="L59" s="55"/>
      <c r="M59" s="55"/>
      <c r="N59" s="56" t="s">
        <v>53</v>
      </c>
      <c r="O59" s="55"/>
      <c r="P59" s="57"/>
      <c r="Q59" s="35"/>
      <c r="R59" s="36"/>
    </row>
    <row r="60" spans="2:18" ht="13.5">
      <c r="B60" s="22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3"/>
    </row>
    <row r="61" spans="2:18" s="1" customFormat="1" ht="13.5">
      <c r="B61" s="34"/>
      <c r="C61" s="35"/>
      <c r="D61" s="49" t="s">
        <v>54</v>
      </c>
      <c r="E61" s="50"/>
      <c r="F61" s="50"/>
      <c r="G61" s="50"/>
      <c r="H61" s="51"/>
      <c r="I61" s="35"/>
      <c r="J61" s="49" t="s">
        <v>55</v>
      </c>
      <c r="K61" s="50"/>
      <c r="L61" s="50"/>
      <c r="M61" s="50"/>
      <c r="N61" s="50"/>
      <c r="O61" s="50"/>
      <c r="P61" s="51"/>
      <c r="Q61" s="35"/>
      <c r="R61" s="36"/>
    </row>
    <row r="62" spans="2:18" ht="13.5">
      <c r="B62" s="22"/>
      <c r="C62" s="25"/>
      <c r="D62" s="52"/>
      <c r="E62" s="25"/>
      <c r="F62" s="25"/>
      <c r="G62" s="25"/>
      <c r="H62" s="53"/>
      <c r="I62" s="25"/>
      <c r="J62" s="52"/>
      <c r="K62" s="25"/>
      <c r="L62" s="25"/>
      <c r="M62" s="25"/>
      <c r="N62" s="25"/>
      <c r="O62" s="25"/>
      <c r="P62" s="53"/>
      <c r="Q62" s="25"/>
      <c r="R62" s="23"/>
    </row>
    <row r="63" spans="2:18" ht="13.5">
      <c r="B63" s="22"/>
      <c r="C63" s="25"/>
      <c r="D63" s="52"/>
      <c r="E63" s="25"/>
      <c r="F63" s="25"/>
      <c r="G63" s="25"/>
      <c r="H63" s="53"/>
      <c r="I63" s="25"/>
      <c r="J63" s="52"/>
      <c r="K63" s="25"/>
      <c r="L63" s="25"/>
      <c r="M63" s="25"/>
      <c r="N63" s="25"/>
      <c r="O63" s="25"/>
      <c r="P63" s="53"/>
      <c r="Q63" s="25"/>
      <c r="R63" s="23"/>
    </row>
    <row r="64" spans="2:18" ht="13.5">
      <c r="B64" s="22"/>
      <c r="C64" s="25"/>
      <c r="D64" s="52"/>
      <c r="E64" s="25"/>
      <c r="F64" s="25"/>
      <c r="G64" s="25"/>
      <c r="H64" s="53"/>
      <c r="I64" s="25"/>
      <c r="J64" s="52"/>
      <c r="K64" s="25"/>
      <c r="L64" s="25"/>
      <c r="M64" s="25"/>
      <c r="N64" s="25"/>
      <c r="O64" s="25"/>
      <c r="P64" s="53"/>
      <c r="Q64" s="25"/>
      <c r="R64" s="23"/>
    </row>
    <row r="65" spans="2:18" ht="13.5">
      <c r="B65" s="22"/>
      <c r="C65" s="25"/>
      <c r="D65" s="52"/>
      <c r="E65" s="25"/>
      <c r="F65" s="25"/>
      <c r="G65" s="25"/>
      <c r="H65" s="53"/>
      <c r="I65" s="25"/>
      <c r="J65" s="52"/>
      <c r="K65" s="25"/>
      <c r="L65" s="25"/>
      <c r="M65" s="25"/>
      <c r="N65" s="25"/>
      <c r="O65" s="25"/>
      <c r="P65" s="53"/>
      <c r="Q65" s="25"/>
      <c r="R65" s="23"/>
    </row>
    <row r="66" spans="2:18" ht="13.5">
      <c r="B66" s="22"/>
      <c r="C66" s="25"/>
      <c r="D66" s="52"/>
      <c r="E66" s="25"/>
      <c r="F66" s="25"/>
      <c r="G66" s="25"/>
      <c r="H66" s="53"/>
      <c r="I66" s="25"/>
      <c r="J66" s="52"/>
      <c r="K66" s="25"/>
      <c r="L66" s="25"/>
      <c r="M66" s="25"/>
      <c r="N66" s="25"/>
      <c r="O66" s="25"/>
      <c r="P66" s="53"/>
      <c r="Q66" s="25"/>
      <c r="R66" s="23"/>
    </row>
    <row r="67" spans="2:18" ht="13.5">
      <c r="B67" s="22"/>
      <c r="C67" s="25"/>
      <c r="D67" s="52"/>
      <c r="E67" s="25"/>
      <c r="F67" s="25"/>
      <c r="G67" s="25"/>
      <c r="H67" s="53"/>
      <c r="I67" s="25"/>
      <c r="J67" s="52"/>
      <c r="K67" s="25"/>
      <c r="L67" s="25"/>
      <c r="M67" s="25"/>
      <c r="N67" s="25"/>
      <c r="O67" s="25"/>
      <c r="P67" s="53"/>
      <c r="Q67" s="25"/>
      <c r="R67" s="23"/>
    </row>
    <row r="68" spans="2:18" ht="13.5">
      <c r="B68" s="22"/>
      <c r="C68" s="25"/>
      <c r="D68" s="52"/>
      <c r="E68" s="25"/>
      <c r="F68" s="25"/>
      <c r="G68" s="25"/>
      <c r="H68" s="53"/>
      <c r="I68" s="25"/>
      <c r="J68" s="52"/>
      <c r="K68" s="25"/>
      <c r="L68" s="25"/>
      <c r="M68" s="25"/>
      <c r="N68" s="25"/>
      <c r="O68" s="25"/>
      <c r="P68" s="53"/>
      <c r="Q68" s="25"/>
      <c r="R68" s="23"/>
    </row>
    <row r="69" spans="2:18" ht="13.5">
      <c r="B69" s="22"/>
      <c r="C69" s="25"/>
      <c r="D69" s="52"/>
      <c r="E69" s="25"/>
      <c r="F69" s="25"/>
      <c r="G69" s="25"/>
      <c r="H69" s="53"/>
      <c r="I69" s="25"/>
      <c r="J69" s="52"/>
      <c r="K69" s="25"/>
      <c r="L69" s="25"/>
      <c r="M69" s="25"/>
      <c r="N69" s="25"/>
      <c r="O69" s="25"/>
      <c r="P69" s="53"/>
      <c r="Q69" s="25"/>
      <c r="R69" s="23"/>
    </row>
    <row r="70" spans="2:18" s="1" customFormat="1" ht="13.5">
      <c r="B70" s="34"/>
      <c r="C70" s="35"/>
      <c r="D70" s="54" t="s">
        <v>52</v>
      </c>
      <c r="E70" s="55"/>
      <c r="F70" s="55"/>
      <c r="G70" s="56" t="s">
        <v>53</v>
      </c>
      <c r="H70" s="57"/>
      <c r="I70" s="35"/>
      <c r="J70" s="54" t="s">
        <v>52</v>
      </c>
      <c r="K70" s="55"/>
      <c r="L70" s="55"/>
      <c r="M70" s="55"/>
      <c r="N70" s="56" t="s">
        <v>53</v>
      </c>
      <c r="O70" s="55"/>
      <c r="P70" s="57"/>
      <c r="Q70" s="35"/>
      <c r="R70" s="36"/>
    </row>
    <row r="71" spans="2:18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5" customHeight="1">
      <c r="B75" s="125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7"/>
    </row>
    <row r="76" spans="2:21" s="1" customFormat="1" ht="36.95" customHeight="1">
      <c r="B76" s="34"/>
      <c r="C76" s="179" t="s">
        <v>130</v>
      </c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36"/>
      <c r="T76" s="128"/>
      <c r="U76" s="128"/>
    </row>
    <row r="77" spans="2:21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  <c r="T77" s="128"/>
      <c r="U77" s="128"/>
    </row>
    <row r="78" spans="2:21" s="1" customFormat="1" ht="30" customHeight="1">
      <c r="B78" s="34"/>
      <c r="C78" s="29" t="s">
        <v>19</v>
      </c>
      <c r="D78" s="35"/>
      <c r="E78" s="35"/>
      <c r="F78" s="224" t="str">
        <f>F6</f>
        <v>D 1.01_VV_PZS_r0</v>
      </c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35"/>
      <c r="R78" s="36"/>
      <c r="T78" s="128"/>
      <c r="U78" s="128"/>
    </row>
    <row r="79" spans="2:21" s="1" customFormat="1" ht="36.95" customHeight="1">
      <c r="B79" s="34"/>
      <c r="C79" s="68" t="s">
        <v>127</v>
      </c>
      <c r="D79" s="35"/>
      <c r="E79" s="35"/>
      <c r="F79" s="199" t="str">
        <f>F7</f>
        <v>D 1.01.4.1 - ZAŘÍZEN - D 1.01.4.1 - ZAŘÍZENÍ PRO...</v>
      </c>
      <c r="G79" s="226"/>
      <c r="H79" s="226"/>
      <c r="I79" s="226"/>
      <c r="J79" s="226"/>
      <c r="K79" s="226"/>
      <c r="L79" s="226"/>
      <c r="M79" s="226"/>
      <c r="N79" s="226"/>
      <c r="O79" s="226"/>
      <c r="P79" s="226"/>
      <c r="Q79" s="35"/>
      <c r="R79" s="36"/>
      <c r="T79" s="128"/>
      <c r="U79" s="128"/>
    </row>
    <row r="80" spans="2:21" s="1" customFormat="1" ht="6.95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  <c r="T80" s="128"/>
      <c r="U80" s="128"/>
    </row>
    <row r="81" spans="2:21" s="1" customFormat="1" ht="18" customHeight="1">
      <c r="B81" s="34"/>
      <c r="C81" s="29" t="s">
        <v>24</v>
      </c>
      <c r="D81" s="35"/>
      <c r="E81" s="35"/>
      <c r="F81" s="27" t="str">
        <f>F9</f>
        <v xml:space="preserve"> </v>
      </c>
      <c r="G81" s="35"/>
      <c r="H81" s="35"/>
      <c r="I81" s="35"/>
      <c r="J81" s="35"/>
      <c r="K81" s="29" t="s">
        <v>26</v>
      </c>
      <c r="L81" s="35"/>
      <c r="M81" s="228" t="str">
        <f>IF(O9="","",O9)</f>
        <v>3.7.2018</v>
      </c>
      <c r="N81" s="228"/>
      <c r="O81" s="228"/>
      <c r="P81" s="228"/>
      <c r="Q81" s="35"/>
      <c r="R81" s="36"/>
      <c r="T81" s="128"/>
      <c r="U81" s="128"/>
    </row>
    <row r="82" spans="2:21" s="1" customFormat="1" ht="6.95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  <c r="T82" s="128"/>
      <c r="U82" s="128"/>
    </row>
    <row r="83" spans="2:21" s="1" customFormat="1" ht="13.5">
      <c r="B83" s="34"/>
      <c r="C83" s="29" t="s">
        <v>28</v>
      </c>
      <c r="D83" s="35"/>
      <c r="E83" s="35"/>
      <c r="F83" s="27" t="str">
        <f>E12</f>
        <v xml:space="preserve"> </v>
      </c>
      <c r="G83" s="35"/>
      <c r="H83" s="35"/>
      <c r="I83" s="35"/>
      <c r="J83" s="35"/>
      <c r="K83" s="29" t="s">
        <v>33</v>
      </c>
      <c r="L83" s="35"/>
      <c r="M83" s="183" t="str">
        <f>E18</f>
        <v xml:space="preserve"> </v>
      </c>
      <c r="N83" s="183"/>
      <c r="O83" s="183"/>
      <c r="P83" s="183"/>
      <c r="Q83" s="183"/>
      <c r="R83" s="36"/>
      <c r="T83" s="128"/>
      <c r="U83" s="128"/>
    </row>
    <row r="84" spans="2:21" s="1" customFormat="1" ht="14.45" customHeight="1">
      <c r="B84" s="34"/>
      <c r="C84" s="29" t="s">
        <v>31</v>
      </c>
      <c r="D84" s="35"/>
      <c r="E84" s="35"/>
      <c r="F84" s="27" t="str">
        <f>IF(E15="","",E15)</f>
        <v>Vyplň údaj</v>
      </c>
      <c r="G84" s="35"/>
      <c r="H84" s="35"/>
      <c r="I84" s="35"/>
      <c r="J84" s="35"/>
      <c r="K84" s="29" t="s">
        <v>35</v>
      </c>
      <c r="L84" s="35"/>
      <c r="M84" s="183" t="str">
        <f>E21</f>
        <v xml:space="preserve"> </v>
      </c>
      <c r="N84" s="183"/>
      <c r="O84" s="183"/>
      <c r="P84" s="183"/>
      <c r="Q84" s="183"/>
      <c r="R84" s="36"/>
      <c r="T84" s="128"/>
      <c r="U84" s="128"/>
    </row>
    <row r="85" spans="2:21" s="1" customFormat="1" ht="10.3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  <c r="T85" s="128"/>
      <c r="U85" s="128"/>
    </row>
    <row r="86" spans="2:21" s="1" customFormat="1" ht="29.25" customHeight="1">
      <c r="B86" s="34"/>
      <c r="C86" s="235" t="s">
        <v>131</v>
      </c>
      <c r="D86" s="236"/>
      <c r="E86" s="236"/>
      <c r="F86" s="236"/>
      <c r="G86" s="236"/>
      <c r="H86" s="117"/>
      <c r="I86" s="117"/>
      <c r="J86" s="117"/>
      <c r="K86" s="117"/>
      <c r="L86" s="117"/>
      <c r="M86" s="117"/>
      <c r="N86" s="235" t="s">
        <v>132</v>
      </c>
      <c r="O86" s="236"/>
      <c r="P86" s="236"/>
      <c r="Q86" s="236"/>
      <c r="R86" s="36"/>
      <c r="T86" s="128"/>
      <c r="U86" s="128"/>
    </row>
    <row r="87" spans="2:21" s="1" customFormat="1" ht="10.3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  <c r="T87" s="128"/>
      <c r="U87" s="128"/>
    </row>
    <row r="88" spans="2:47" s="1" customFormat="1" ht="29.25" customHeight="1">
      <c r="B88" s="34"/>
      <c r="C88" s="129" t="s">
        <v>133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220">
        <f>N117</f>
        <v>0</v>
      </c>
      <c r="O88" s="237"/>
      <c r="P88" s="237"/>
      <c r="Q88" s="237"/>
      <c r="R88" s="36"/>
      <c r="T88" s="128"/>
      <c r="U88" s="128"/>
      <c r="AU88" s="18" t="s">
        <v>134</v>
      </c>
    </row>
    <row r="89" spans="2:21" s="6" customFormat="1" ht="24.95" customHeight="1">
      <c r="B89" s="130"/>
      <c r="C89" s="131"/>
      <c r="D89" s="132" t="s">
        <v>148</v>
      </c>
      <c r="E89" s="131"/>
      <c r="F89" s="131"/>
      <c r="G89" s="131"/>
      <c r="H89" s="131"/>
      <c r="I89" s="131"/>
      <c r="J89" s="131"/>
      <c r="K89" s="131"/>
      <c r="L89" s="131"/>
      <c r="M89" s="131"/>
      <c r="N89" s="238">
        <f>N118</f>
        <v>0</v>
      </c>
      <c r="O89" s="239"/>
      <c r="P89" s="239"/>
      <c r="Q89" s="239"/>
      <c r="R89" s="133"/>
      <c r="T89" s="134"/>
      <c r="U89" s="134"/>
    </row>
    <row r="90" spans="2:21" s="7" customFormat="1" ht="19.9" customHeight="1">
      <c r="B90" s="135"/>
      <c r="C90" s="136"/>
      <c r="D90" s="105" t="s">
        <v>1226</v>
      </c>
      <c r="E90" s="136"/>
      <c r="F90" s="136"/>
      <c r="G90" s="136"/>
      <c r="H90" s="136"/>
      <c r="I90" s="136"/>
      <c r="J90" s="136"/>
      <c r="K90" s="136"/>
      <c r="L90" s="136"/>
      <c r="M90" s="136"/>
      <c r="N90" s="216">
        <f>N119</f>
        <v>0</v>
      </c>
      <c r="O90" s="240"/>
      <c r="P90" s="240"/>
      <c r="Q90" s="240"/>
      <c r="R90" s="137"/>
      <c r="T90" s="138"/>
      <c r="U90" s="138"/>
    </row>
    <row r="91" spans="2:21" s="1" customFormat="1" ht="21.75" customHeight="1">
      <c r="B91" s="34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6"/>
      <c r="T91" s="128"/>
      <c r="U91" s="128"/>
    </row>
    <row r="92" spans="2:21" s="1" customFormat="1" ht="29.25" customHeight="1">
      <c r="B92" s="34"/>
      <c r="C92" s="129" t="s">
        <v>163</v>
      </c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237">
        <f>ROUND(N93+N94+N95+N96+N97+N98,2)</f>
        <v>0</v>
      </c>
      <c r="O92" s="241"/>
      <c r="P92" s="241"/>
      <c r="Q92" s="241"/>
      <c r="R92" s="36"/>
      <c r="T92" s="139"/>
      <c r="U92" s="140" t="s">
        <v>40</v>
      </c>
    </row>
    <row r="93" spans="2:65" s="1" customFormat="1" ht="18" customHeight="1">
      <c r="B93" s="34"/>
      <c r="C93" s="35"/>
      <c r="D93" s="217" t="s">
        <v>164</v>
      </c>
      <c r="E93" s="218"/>
      <c r="F93" s="218"/>
      <c r="G93" s="218"/>
      <c r="H93" s="218"/>
      <c r="I93" s="35"/>
      <c r="J93" s="35"/>
      <c r="K93" s="35"/>
      <c r="L93" s="35"/>
      <c r="M93" s="35"/>
      <c r="N93" s="215">
        <f>ROUND(N88*T93,2)</f>
        <v>0</v>
      </c>
      <c r="O93" s="216"/>
      <c r="P93" s="216"/>
      <c r="Q93" s="216"/>
      <c r="R93" s="36"/>
      <c r="S93" s="141"/>
      <c r="T93" s="142"/>
      <c r="U93" s="143" t="s">
        <v>41</v>
      </c>
      <c r="V93" s="141"/>
      <c r="W93" s="141"/>
      <c r="X93" s="141"/>
      <c r="Y93" s="141"/>
      <c r="Z93" s="141"/>
      <c r="AA93" s="141"/>
      <c r="AB93" s="141"/>
      <c r="AC93" s="141"/>
      <c r="AD93" s="141"/>
      <c r="AE93" s="141"/>
      <c r="AF93" s="141"/>
      <c r="AG93" s="141"/>
      <c r="AH93" s="141"/>
      <c r="AI93" s="141"/>
      <c r="AJ93" s="141"/>
      <c r="AK93" s="141"/>
      <c r="AL93" s="141"/>
      <c r="AM93" s="141"/>
      <c r="AN93" s="141"/>
      <c r="AO93" s="141"/>
      <c r="AP93" s="141"/>
      <c r="AQ93" s="141"/>
      <c r="AR93" s="141"/>
      <c r="AS93" s="141"/>
      <c r="AT93" s="141"/>
      <c r="AU93" s="141"/>
      <c r="AV93" s="141"/>
      <c r="AW93" s="141"/>
      <c r="AX93" s="141"/>
      <c r="AY93" s="144" t="s">
        <v>165</v>
      </c>
      <c r="AZ93" s="141"/>
      <c r="BA93" s="141"/>
      <c r="BB93" s="141"/>
      <c r="BC93" s="141"/>
      <c r="BD93" s="141"/>
      <c r="BE93" s="145">
        <f aca="true" t="shared" si="0" ref="BE93:BE98">IF(U93="základní",N93,0)</f>
        <v>0</v>
      </c>
      <c r="BF93" s="145">
        <f aca="true" t="shared" si="1" ref="BF93:BF98">IF(U93="snížená",N93,0)</f>
        <v>0</v>
      </c>
      <c r="BG93" s="145">
        <f aca="true" t="shared" si="2" ref="BG93:BG98">IF(U93="zákl. přenesená",N93,0)</f>
        <v>0</v>
      </c>
      <c r="BH93" s="145">
        <f aca="true" t="shared" si="3" ref="BH93:BH98">IF(U93="sníž. přenesená",N93,0)</f>
        <v>0</v>
      </c>
      <c r="BI93" s="145">
        <f aca="true" t="shared" si="4" ref="BI93:BI98">IF(U93="nulová",N93,0)</f>
        <v>0</v>
      </c>
      <c r="BJ93" s="144" t="s">
        <v>83</v>
      </c>
      <c r="BK93" s="141"/>
      <c r="BL93" s="141"/>
      <c r="BM93" s="141"/>
    </row>
    <row r="94" spans="2:65" s="1" customFormat="1" ht="18" customHeight="1">
      <c r="B94" s="34"/>
      <c r="C94" s="35"/>
      <c r="D94" s="217" t="s">
        <v>166</v>
      </c>
      <c r="E94" s="218"/>
      <c r="F94" s="218"/>
      <c r="G94" s="218"/>
      <c r="H94" s="218"/>
      <c r="I94" s="35"/>
      <c r="J94" s="35"/>
      <c r="K94" s="35"/>
      <c r="L94" s="35"/>
      <c r="M94" s="35"/>
      <c r="N94" s="215">
        <f>ROUND(N88*T94,2)</f>
        <v>0</v>
      </c>
      <c r="O94" s="216"/>
      <c r="P94" s="216"/>
      <c r="Q94" s="216"/>
      <c r="R94" s="36"/>
      <c r="S94" s="141"/>
      <c r="T94" s="142"/>
      <c r="U94" s="143" t="s">
        <v>41</v>
      </c>
      <c r="V94" s="141"/>
      <c r="W94" s="141"/>
      <c r="X94" s="141"/>
      <c r="Y94" s="141"/>
      <c r="Z94" s="141"/>
      <c r="AA94" s="141"/>
      <c r="AB94" s="141"/>
      <c r="AC94" s="141"/>
      <c r="AD94" s="141"/>
      <c r="AE94" s="141"/>
      <c r="AF94" s="141"/>
      <c r="AG94" s="141"/>
      <c r="AH94" s="141"/>
      <c r="AI94" s="141"/>
      <c r="AJ94" s="141"/>
      <c r="AK94" s="141"/>
      <c r="AL94" s="141"/>
      <c r="AM94" s="141"/>
      <c r="AN94" s="141"/>
      <c r="AO94" s="141"/>
      <c r="AP94" s="141"/>
      <c r="AQ94" s="141"/>
      <c r="AR94" s="141"/>
      <c r="AS94" s="141"/>
      <c r="AT94" s="141"/>
      <c r="AU94" s="141"/>
      <c r="AV94" s="141"/>
      <c r="AW94" s="141"/>
      <c r="AX94" s="141"/>
      <c r="AY94" s="144" t="s">
        <v>165</v>
      </c>
      <c r="AZ94" s="141"/>
      <c r="BA94" s="141"/>
      <c r="BB94" s="141"/>
      <c r="BC94" s="141"/>
      <c r="BD94" s="141"/>
      <c r="BE94" s="145">
        <f t="shared" si="0"/>
        <v>0</v>
      </c>
      <c r="BF94" s="145">
        <f t="shared" si="1"/>
        <v>0</v>
      </c>
      <c r="BG94" s="145">
        <f t="shared" si="2"/>
        <v>0</v>
      </c>
      <c r="BH94" s="145">
        <f t="shared" si="3"/>
        <v>0</v>
      </c>
      <c r="BI94" s="145">
        <f t="shared" si="4"/>
        <v>0</v>
      </c>
      <c r="BJ94" s="144" t="s">
        <v>83</v>
      </c>
      <c r="BK94" s="141"/>
      <c r="BL94" s="141"/>
      <c r="BM94" s="141"/>
    </row>
    <row r="95" spans="2:65" s="1" customFormat="1" ht="18" customHeight="1">
      <c r="B95" s="34"/>
      <c r="C95" s="35"/>
      <c r="D95" s="217" t="s">
        <v>167</v>
      </c>
      <c r="E95" s="218"/>
      <c r="F95" s="218"/>
      <c r="G95" s="218"/>
      <c r="H95" s="218"/>
      <c r="I95" s="35"/>
      <c r="J95" s="35"/>
      <c r="K95" s="35"/>
      <c r="L95" s="35"/>
      <c r="M95" s="35"/>
      <c r="N95" s="215">
        <f>ROUND(N88*T95,2)</f>
        <v>0</v>
      </c>
      <c r="O95" s="216"/>
      <c r="P95" s="216"/>
      <c r="Q95" s="216"/>
      <c r="R95" s="36"/>
      <c r="S95" s="141"/>
      <c r="T95" s="142"/>
      <c r="U95" s="143" t="s">
        <v>41</v>
      </c>
      <c r="V95" s="141"/>
      <c r="W95" s="141"/>
      <c r="X95" s="141"/>
      <c r="Y95" s="141"/>
      <c r="Z95" s="141"/>
      <c r="AA95" s="141"/>
      <c r="AB95" s="141"/>
      <c r="AC95" s="141"/>
      <c r="AD95" s="141"/>
      <c r="AE95" s="141"/>
      <c r="AF95" s="141"/>
      <c r="AG95" s="141"/>
      <c r="AH95" s="141"/>
      <c r="AI95" s="141"/>
      <c r="AJ95" s="141"/>
      <c r="AK95" s="141"/>
      <c r="AL95" s="141"/>
      <c r="AM95" s="141"/>
      <c r="AN95" s="141"/>
      <c r="AO95" s="141"/>
      <c r="AP95" s="141"/>
      <c r="AQ95" s="141"/>
      <c r="AR95" s="141"/>
      <c r="AS95" s="141"/>
      <c r="AT95" s="141"/>
      <c r="AU95" s="141"/>
      <c r="AV95" s="141"/>
      <c r="AW95" s="141"/>
      <c r="AX95" s="141"/>
      <c r="AY95" s="144" t="s">
        <v>165</v>
      </c>
      <c r="AZ95" s="141"/>
      <c r="BA95" s="141"/>
      <c r="BB95" s="141"/>
      <c r="BC95" s="141"/>
      <c r="BD95" s="141"/>
      <c r="BE95" s="145">
        <f t="shared" si="0"/>
        <v>0</v>
      </c>
      <c r="BF95" s="145">
        <f t="shared" si="1"/>
        <v>0</v>
      </c>
      <c r="BG95" s="145">
        <f t="shared" si="2"/>
        <v>0</v>
      </c>
      <c r="BH95" s="145">
        <f t="shared" si="3"/>
        <v>0</v>
      </c>
      <c r="BI95" s="145">
        <f t="shared" si="4"/>
        <v>0</v>
      </c>
      <c r="BJ95" s="144" t="s">
        <v>83</v>
      </c>
      <c r="BK95" s="141"/>
      <c r="BL95" s="141"/>
      <c r="BM95" s="141"/>
    </row>
    <row r="96" spans="2:65" s="1" customFormat="1" ht="18" customHeight="1">
      <c r="B96" s="34"/>
      <c r="C96" s="35"/>
      <c r="D96" s="217" t="s">
        <v>168</v>
      </c>
      <c r="E96" s="218"/>
      <c r="F96" s="218"/>
      <c r="G96" s="218"/>
      <c r="H96" s="218"/>
      <c r="I96" s="35"/>
      <c r="J96" s="35"/>
      <c r="K96" s="35"/>
      <c r="L96" s="35"/>
      <c r="M96" s="35"/>
      <c r="N96" s="215">
        <f>ROUND(N88*T96,2)</f>
        <v>0</v>
      </c>
      <c r="O96" s="216"/>
      <c r="P96" s="216"/>
      <c r="Q96" s="216"/>
      <c r="R96" s="36"/>
      <c r="S96" s="141"/>
      <c r="T96" s="142"/>
      <c r="U96" s="143" t="s">
        <v>41</v>
      </c>
      <c r="V96" s="141"/>
      <c r="W96" s="141"/>
      <c r="X96" s="141"/>
      <c r="Y96" s="141"/>
      <c r="Z96" s="141"/>
      <c r="AA96" s="141"/>
      <c r="AB96" s="141"/>
      <c r="AC96" s="141"/>
      <c r="AD96" s="141"/>
      <c r="AE96" s="141"/>
      <c r="AF96" s="141"/>
      <c r="AG96" s="141"/>
      <c r="AH96" s="141"/>
      <c r="AI96" s="141"/>
      <c r="AJ96" s="141"/>
      <c r="AK96" s="141"/>
      <c r="AL96" s="141"/>
      <c r="AM96" s="141"/>
      <c r="AN96" s="141"/>
      <c r="AO96" s="141"/>
      <c r="AP96" s="141"/>
      <c r="AQ96" s="141"/>
      <c r="AR96" s="141"/>
      <c r="AS96" s="141"/>
      <c r="AT96" s="141"/>
      <c r="AU96" s="141"/>
      <c r="AV96" s="141"/>
      <c r="AW96" s="141"/>
      <c r="AX96" s="141"/>
      <c r="AY96" s="144" t="s">
        <v>165</v>
      </c>
      <c r="AZ96" s="141"/>
      <c r="BA96" s="141"/>
      <c r="BB96" s="141"/>
      <c r="BC96" s="141"/>
      <c r="BD96" s="141"/>
      <c r="BE96" s="145">
        <f t="shared" si="0"/>
        <v>0</v>
      </c>
      <c r="BF96" s="145">
        <f t="shared" si="1"/>
        <v>0</v>
      </c>
      <c r="BG96" s="145">
        <f t="shared" si="2"/>
        <v>0</v>
      </c>
      <c r="BH96" s="145">
        <f t="shared" si="3"/>
        <v>0</v>
      </c>
      <c r="BI96" s="145">
        <f t="shared" si="4"/>
        <v>0</v>
      </c>
      <c r="BJ96" s="144" t="s">
        <v>83</v>
      </c>
      <c r="BK96" s="141"/>
      <c r="BL96" s="141"/>
      <c r="BM96" s="141"/>
    </row>
    <row r="97" spans="2:65" s="1" customFormat="1" ht="18" customHeight="1">
      <c r="B97" s="34"/>
      <c r="C97" s="35"/>
      <c r="D97" s="217" t="s">
        <v>169</v>
      </c>
      <c r="E97" s="218"/>
      <c r="F97" s="218"/>
      <c r="G97" s="218"/>
      <c r="H97" s="218"/>
      <c r="I97" s="35"/>
      <c r="J97" s="35"/>
      <c r="K97" s="35"/>
      <c r="L97" s="35"/>
      <c r="M97" s="35"/>
      <c r="N97" s="215">
        <f>ROUND(N88*T97,2)</f>
        <v>0</v>
      </c>
      <c r="O97" s="216"/>
      <c r="P97" s="216"/>
      <c r="Q97" s="216"/>
      <c r="R97" s="36"/>
      <c r="S97" s="141"/>
      <c r="T97" s="142"/>
      <c r="U97" s="143" t="s">
        <v>41</v>
      </c>
      <c r="V97" s="141"/>
      <c r="W97" s="141"/>
      <c r="X97" s="141"/>
      <c r="Y97" s="141"/>
      <c r="Z97" s="141"/>
      <c r="AA97" s="141"/>
      <c r="AB97" s="141"/>
      <c r="AC97" s="141"/>
      <c r="AD97" s="141"/>
      <c r="AE97" s="141"/>
      <c r="AF97" s="141"/>
      <c r="AG97" s="141"/>
      <c r="AH97" s="141"/>
      <c r="AI97" s="141"/>
      <c r="AJ97" s="141"/>
      <c r="AK97" s="141"/>
      <c r="AL97" s="141"/>
      <c r="AM97" s="141"/>
      <c r="AN97" s="141"/>
      <c r="AO97" s="141"/>
      <c r="AP97" s="141"/>
      <c r="AQ97" s="141"/>
      <c r="AR97" s="141"/>
      <c r="AS97" s="141"/>
      <c r="AT97" s="141"/>
      <c r="AU97" s="141"/>
      <c r="AV97" s="141"/>
      <c r="AW97" s="141"/>
      <c r="AX97" s="141"/>
      <c r="AY97" s="144" t="s">
        <v>165</v>
      </c>
      <c r="AZ97" s="141"/>
      <c r="BA97" s="141"/>
      <c r="BB97" s="141"/>
      <c r="BC97" s="141"/>
      <c r="BD97" s="141"/>
      <c r="BE97" s="145">
        <f t="shared" si="0"/>
        <v>0</v>
      </c>
      <c r="BF97" s="145">
        <f t="shared" si="1"/>
        <v>0</v>
      </c>
      <c r="BG97" s="145">
        <f t="shared" si="2"/>
        <v>0</v>
      </c>
      <c r="BH97" s="145">
        <f t="shared" si="3"/>
        <v>0</v>
      </c>
      <c r="BI97" s="145">
        <f t="shared" si="4"/>
        <v>0</v>
      </c>
      <c r="BJ97" s="144" t="s">
        <v>83</v>
      </c>
      <c r="BK97" s="141"/>
      <c r="BL97" s="141"/>
      <c r="BM97" s="141"/>
    </row>
    <row r="98" spans="2:65" s="1" customFormat="1" ht="18" customHeight="1">
      <c r="B98" s="34"/>
      <c r="C98" s="35"/>
      <c r="D98" s="105" t="s">
        <v>170</v>
      </c>
      <c r="E98" s="35"/>
      <c r="F98" s="35"/>
      <c r="G98" s="35"/>
      <c r="H98" s="35"/>
      <c r="I98" s="35"/>
      <c r="J98" s="35"/>
      <c r="K98" s="35"/>
      <c r="L98" s="35"/>
      <c r="M98" s="35"/>
      <c r="N98" s="215">
        <f>ROUND(N88*T98,2)</f>
        <v>0</v>
      </c>
      <c r="O98" s="216"/>
      <c r="P98" s="216"/>
      <c r="Q98" s="216"/>
      <c r="R98" s="36"/>
      <c r="S98" s="141"/>
      <c r="T98" s="146"/>
      <c r="U98" s="147" t="s">
        <v>43</v>
      </c>
      <c r="V98" s="141"/>
      <c r="W98" s="141"/>
      <c r="X98" s="141"/>
      <c r="Y98" s="141"/>
      <c r="Z98" s="141"/>
      <c r="AA98" s="141"/>
      <c r="AB98" s="141"/>
      <c r="AC98" s="141"/>
      <c r="AD98" s="141"/>
      <c r="AE98" s="141"/>
      <c r="AF98" s="141"/>
      <c r="AG98" s="141"/>
      <c r="AH98" s="141"/>
      <c r="AI98" s="141"/>
      <c r="AJ98" s="141"/>
      <c r="AK98" s="141"/>
      <c r="AL98" s="141"/>
      <c r="AM98" s="141"/>
      <c r="AN98" s="141"/>
      <c r="AO98" s="141"/>
      <c r="AP98" s="141"/>
      <c r="AQ98" s="141"/>
      <c r="AR98" s="141"/>
      <c r="AS98" s="141"/>
      <c r="AT98" s="141"/>
      <c r="AU98" s="141"/>
      <c r="AV98" s="141"/>
      <c r="AW98" s="141"/>
      <c r="AX98" s="141"/>
      <c r="AY98" s="144" t="s">
        <v>171</v>
      </c>
      <c r="AZ98" s="141"/>
      <c r="BA98" s="141"/>
      <c r="BB98" s="141"/>
      <c r="BC98" s="141"/>
      <c r="BD98" s="141"/>
      <c r="BE98" s="145">
        <f t="shared" si="0"/>
        <v>0</v>
      </c>
      <c r="BF98" s="145">
        <f t="shared" si="1"/>
        <v>0</v>
      </c>
      <c r="BG98" s="145">
        <f t="shared" si="2"/>
        <v>0</v>
      </c>
      <c r="BH98" s="145">
        <f t="shared" si="3"/>
        <v>0</v>
      </c>
      <c r="BI98" s="145">
        <f t="shared" si="4"/>
        <v>0</v>
      </c>
      <c r="BJ98" s="144" t="s">
        <v>125</v>
      </c>
      <c r="BK98" s="141"/>
      <c r="BL98" s="141"/>
      <c r="BM98" s="141"/>
    </row>
    <row r="99" spans="2:21" s="1" customFormat="1" ht="13.5">
      <c r="B99" s="34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6"/>
      <c r="T99" s="128"/>
      <c r="U99" s="128"/>
    </row>
    <row r="100" spans="2:21" s="1" customFormat="1" ht="29.25" customHeight="1">
      <c r="B100" s="34"/>
      <c r="C100" s="116" t="s">
        <v>119</v>
      </c>
      <c r="D100" s="117"/>
      <c r="E100" s="117"/>
      <c r="F100" s="117"/>
      <c r="G100" s="117"/>
      <c r="H100" s="117"/>
      <c r="I100" s="117"/>
      <c r="J100" s="117"/>
      <c r="K100" s="117"/>
      <c r="L100" s="221">
        <f>ROUND(SUM(N88+N92),2)</f>
        <v>0</v>
      </c>
      <c r="M100" s="221"/>
      <c r="N100" s="221"/>
      <c r="O100" s="221"/>
      <c r="P100" s="221"/>
      <c r="Q100" s="221"/>
      <c r="R100" s="36"/>
      <c r="T100" s="128"/>
      <c r="U100" s="128"/>
    </row>
    <row r="101" spans="2:21" s="1" customFormat="1" ht="6.95" customHeight="1">
      <c r="B101" s="58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60"/>
      <c r="T101" s="128"/>
      <c r="U101" s="128"/>
    </row>
    <row r="105" spans="2:18" s="1" customFormat="1" ht="6.95" customHeight="1">
      <c r="B105" s="61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3"/>
    </row>
    <row r="106" spans="2:18" s="1" customFormat="1" ht="36.95" customHeight="1">
      <c r="B106" s="34"/>
      <c r="C106" s="179" t="s">
        <v>172</v>
      </c>
      <c r="D106" s="226"/>
      <c r="E106" s="226"/>
      <c r="F106" s="226"/>
      <c r="G106" s="226"/>
      <c r="H106" s="226"/>
      <c r="I106" s="226"/>
      <c r="J106" s="226"/>
      <c r="K106" s="226"/>
      <c r="L106" s="226"/>
      <c r="M106" s="226"/>
      <c r="N106" s="226"/>
      <c r="O106" s="226"/>
      <c r="P106" s="226"/>
      <c r="Q106" s="226"/>
      <c r="R106" s="36"/>
    </row>
    <row r="107" spans="2:18" s="1" customFormat="1" ht="6.95" customHeight="1">
      <c r="B107" s="34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6"/>
    </row>
    <row r="108" spans="2:18" s="1" customFormat="1" ht="30" customHeight="1">
      <c r="B108" s="34"/>
      <c r="C108" s="29" t="s">
        <v>19</v>
      </c>
      <c r="D108" s="35"/>
      <c r="E108" s="35"/>
      <c r="F108" s="224" t="str">
        <f>F6</f>
        <v>D 1.01_VV_PZS_r0</v>
      </c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35"/>
      <c r="R108" s="36"/>
    </row>
    <row r="109" spans="2:18" s="1" customFormat="1" ht="36.95" customHeight="1">
      <c r="B109" s="34"/>
      <c r="C109" s="68" t="s">
        <v>127</v>
      </c>
      <c r="D109" s="35"/>
      <c r="E109" s="35"/>
      <c r="F109" s="199" t="str">
        <f>F7</f>
        <v>D 1.01.4.1 - ZAŘÍZEN - D 1.01.4.1 - ZAŘÍZENÍ PRO...</v>
      </c>
      <c r="G109" s="226"/>
      <c r="H109" s="226"/>
      <c r="I109" s="226"/>
      <c r="J109" s="226"/>
      <c r="K109" s="226"/>
      <c r="L109" s="226"/>
      <c r="M109" s="226"/>
      <c r="N109" s="226"/>
      <c r="O109" s="226"/>
      <c r="P109" s="226"/>
      <c r="Q109" s="35"/>
      <c r="R109" s="36"/>
    </row>
    <row r="110" spans="2:18" s="1" customFormat="1" ht="6.95" customHeight="1">
      <c r="B110" s="34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6"/>
    </row>
    <row r="111" spans="2:18" s="1" customFormat="1" ht="18" customHeight="1">
      <c r="B111" s="34"/>
      <c r="C111" s="29" t="s">
        <v>24</v>
      </c>
      <c r="D111" s="35"/>
      <c r="E111" s="35"/>
      <c r="F111" s="27" t="str">
        <f>F9</f>
        <v xml:space="preserve"> </v>
      </c>
      <c r="G111" s="35"/>
      <c r="H111" s="35"/>
      <c r="I111" s="35"/>
      <c r="J111" s="35"/>
      <c r="K111" s="29" t="s">
        <v>26</v>
      </c>
      <c r="L111" s="35"/>
      <c r="M111" s="228" t="str">
        <f>IF(O9="","",O9)</f>
        <v>3.7.2018</v>
      </c>
      <c r="N111" s="228"/>
      <c r="O111" s="228"/>
      <c r="P111" s="228"/>
      <c r="Q111" s="35"/>
      <c r="R111" s="36"/>
    </row>
    <row r="112" spans="2:18" s="1" customFormat="1" ht="6.95" customHeight="1">
      <c r="B112" s="34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6"/>
    </row>
    <row r="113" spans="2:18" s="1" customFormat="1" ht="13.5">
      <c r="B113" s="34"/>
      <c r="C113" s="29" t="s">
        <v>28</v>
      </c>
      <c r="D113" s="35"/>
      <c r="E113" s="35"/>
      <c r="F113" s="27" t="str">
        <f>E12</f>
        <v xml:space="preserve"> </v>
      </c>
      <c r="G113" s="35"/>
      <c r="H113" s="35"/>
      <c r="I113" s="35"/>
      <c r="J113" s="35"/>
      <c r="K113" s="29" t="s">
        <v>33</v>
      </c>
      <c r="L113" s="35"/>
      <c r="M113" s="183" t="str">
        <f>E18</f>
        <v xml:space="preserve"> </v>
      </c>
      <c r="N113" s="183"/>
      <c r="O113" s="183"/>
      <c r="P113" s="183"/>
      <c r="Q113" s="183"/>
      <c r="R113" s="36"/>
    </row>
    <row r="114" spans="2:18" s="1" customFormat="1" ht="14.45" customHeight="1">
      <c r="B114" s="34"/>
      <c r="C114" s="29" t="s">
        <v>31</v>
      </c>
      <c r="D114" s="35"/>
      <c r="E114" s="35"/>
      <c r="F114" s="27" t="str">
        <f>IF(E15="","",E15)</f>
        <v>Vyplň údaj</v>
      </c>
      <c r="G114" s="35"/>
      <c r="H114" s="35"/>
      <c r="I114" s="35"/>
      <c r="J114" s="35"/>
      <c r="K114" s="29" t="s">
        <v>35</v>
      </c>
      <c r="L114" s="35"/>
      <c r="M114" s="183" t="str">
        <f>E21</f>
        <v xml:space="preserve"> </v>
      </c>
      <c r="N114" s="183"/>
      <c r="O114" s="183"/>
      <c r="P114" s="183"/>
      <c r="Q114" s="183"/>
      <c r="R114" s="36"/>
    </row>
    <row r="115" spans="2:18" s="1" customFormat="1" ht="10.35" customHeight="1">
      <c r="B115" s="34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6"/>
    </row>
    <row r="116" spans="2:27" s="8" customFormat="1" ht="29.25" customHeight="1">
      <c r="B116" s="148"/>
      <c r="C116" s="149" t="s">
        <v>173</v>
      </c>
      <c r="D116" s="150" t="s">
        <v>174</v>
      </c>
      <c r="E116" s="150" t="s">
        <v>58</v>
      </c>
      <c r="F116" s="242" t="s">
        <v>175</v>
      </c>
      <c r="G116" s="242"/>
      <c r="H116" s="242"/>
      <c r="I116" s="242"/>
      <c r="J116" s="150" t="s">
        <v>176</v>
      </c>
      <c r="K116" s="150" t="s">
        <v>177</v>
      </c>
      <c r="L116" s="242" t="s">
        <v>178</v>
      </c>
      <c r="M116" s="242"/>
      <c r="N116" s="242" t="s">
        <v>132</v>
      </c>
      <c r="O116" s="242"/>
      <c r="P116" s="242"/>
      <c r="Q116" s="243"/>
      <c r="R116" s="151"/>
      <c r="T116" s="79" t="s">
        <v>179</v>
      </c>
      <c r="U116" s="80" t="s">
        <v>40</v>
      </c>
      <c r="V116" s="80" t="s">
        <v>180</v>
      </c>
      <c r="W116" s="80" t="s">
        <v>181</v>
      </c>
      <c r="X116" s="80" t="s">
        <v>182</v>
      </c>
      <c r="Y116" s="80" t="s">
        <v>183</v>
      </c>
      <c r="Z116" s="80" t="s">
        <v>184</v>
      </c>
      <c r="AA116" s="81" t="s">
        <v>185</v>
      </c>
    </row>
    <row r="117" spans="2:63" s="1" customFormat="1" ht="29.25" customHeight="1">
      <c r="B117" s="34"/>
      <c r="C117" s="83" t="s">
        <v>129</v>
      </c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252">
        <f>BK117</f>
        <v>0</v>
      </c>
      <c r="O117" s="253"/>
      <c r="P117" s="253"/>
      <c r="Q117" s="253"/>
      <c r="R117" s="36"/>
      <c r="T117" s="82"/>
      <c r="U117" s="50"/>
      <c r="V117" s="50"/>
      <c r="W117" s="152">
        <f>W118+W121</f>
        <v>0</v>
      </c>
      <c r="X117" s="50"/>
      <c r="Y117" s="152">
        <f>Y118+Y121</f>
        <v>0</v>
      </c>
      <c r="Z117" s="50"/>
      <c r="AA117" s="153">
        <f>AA118+AA121</f>
        <v>0</v>
      </c>
      <c r="AT117" s="18" t="s">
        <v>75</v>
      </c>
      <c r="AU117" s="18" t="s">
        <v>134</v>
      </c>
      <c r="BK117" s="154">
        <f>BK118+BK121</f>
        <v>0</v>
      </c>
    </row>
    <row r="118" spans="2:63" s="9" customFormat="1" ht="37.35" customHeight="1">
      <c r="B118" s="155"/>
      <c r="C118" s="156"/>
      <c r="D118" s="157" t="s">
        <v>148</v>
      </c>
      <c r="E118" s="157"/>
      <c r="F118" s="157"/>
      <c r="G118" s="157"/>
      <c r="H118" s="157"/>
      <c r="I118" s="157"/>
      <c r="J118" s="157"/>
      <c r="K118" s="157"/>
      <c r="L118" s="157"/>
      <c r="M118" s="157"/>
      <c r="N118" s="254">
        <f>BK118</f>
        <v>0</v>
      </c>
      <c r="O118" s="238"/>
      <c r="P118" s="238"/>
      <c r="Q118" s="238"/>
      <c r="R118" s="158"/>
      <c r="T118" s="159"/>
      <c r="U118" s="156"/>
      <c r="V118" s="156"/>
      <c r="W118" s="160">
        <f>W119</f>
        <v>0</v>
      </c>
      <c r="X118" s="156"/>
      <c r="Y118" s="160">
        <f>Y119</f>
        <v>0</v>
      </c>
      <c r="Z118" s="156"/>
      <c r="AA118" s="161">
        <f>AA119</f>
        <v>0</v>
      </c>
      <c r="AR118" s="162" t="s">
        <v>125</v>
      </c>
      <c r="AT118" s="163" t="s">
        <v>75</v>
      </c>
      <c r="AU118" s="163" t="s">
        <v>76</v>
      </c>
      <c r="AY118" s="162" t="s">
        <v>186</v>
      </c>
      <c r="BK118" s="164">
        <f>BK119</f>
        <v>0</v>
      </c>
    </row>
    <row r="119" spans="2:63" s="9" customFormat="1" ht="19.9" customHeight="1">
      <c r="B119" s="155"/>
      <c r="C119" s="156"/>
      <c r="D119" s="165" t="s">
        <v>1226</v>
      </c>
      <c r="E119" s="165"/>
      <c r="F119" s="165"/>
      <c r="G119" s="165"/>
      <c r="H119" s="165"/>
      <c r="I119" s="165"/>
      <c r="J119" s="165"/>
      <c r="K119" s="165"/>
      <c r="L119" s="165"/>
      <c r="M119" s="165"/>
      <c r="N119" s="255">
        <f>BK119</f>
        <v>0</v>
      </c>
      <c r="O119" s="256"/>
      <c r="P119" s="256"/>
      <c r="Q119" s="256"/>
      <c r="R119" s="158"/>
      <c r="T119" s="159"/>
      <c r="U119" s="156"/>
      <c r="V119" s="156"/>
      <c r="W119" s="160">
        <f>W120</f>
        <v>0</v>
      </c>
      <c r="X119" s="156"/>
      <c r="Y119" s="160">
        <f>Y120</f>
        <v>0</v>
      </c>
      <c r="Z119" s="156"/>
      <c r="AA119" s="161">
        <f>AA120</f>
        <v>0</v>
      </c>
      <c r="AR119" s="162" t="s">
        <v>83</v>
      </c>
      <c r="AT119" s="163" t="s">
        <v>75</v>
      </c>
      <c r="AU119" s="163" t="s">
        <v>83</v>
      </c>
      <c r="AY119" s="162" t="s">
        <v>186</v>
      </c>
      <c r="BK119" s="164">
        <f>BK120</f>
        <v>0</v>
      </c>
    </row>
    <row r="120" spans="2:65" s="1" customFormat="1" ht="16.5" customHeight="1">
      <c r="B120" s="34"/>
      <c r="C120" s="166" t="s">
        <v>83</v>
      </c>
      <c r="D120" s="166" t="s">
        <v>187</v>
      </c>
      <c r="E120" s="167" t="s">
        <v>1207</v>
      </c>
      <c r="F120" s="244" t="s">
        <v>1227</v>
      </c>
      <c r="G120" s="244"/>
      <c r="H120" s="244"/>
      <c r="I120" s="244"/>
      <c r="J120" s="168" t="s">
        <v>225</v>
      </c>
      <c r="K120" s="169">
        <v>1</v>
      </c>
      <c r="L120" s="245">
        <v>0</v>
      </c>
      <c r="M120" s="246"/>
      <c r="N120" s="247">
        <f>ROUND(L120*K120,2)</f>
        <v>0</v>
      </c>
      <c r="O120" s="247"/>
      <c r="P120" s="247"/>
      <c r="Q120" s="247"/>
      <c r="R120" s="36"/>
      <c r="T120" s="170" t="s">
        <v>22</v>
      </c>
      <c r="U120" s="43" t="s">
        <v>41</v>
      </c>
      <c r="V120" s="35"/>
      <c r="W120" s="171">
        <f>V120*K120</f>
        <v>0</v>
      </c>
      <c r="X120" s="171">
        <v>0</v>
      </c>
      <c r="Y120" s="171">
        <f>X120*K120</f>
        <v>0</v>
      </c>
      <c r="Z120" s="171">
        <v>0</v>
      </c>
      <c r="AA120" s="172">
        <f>Z120*K120</f>
        <v>0</v>
      </c>
      <c r="AR120" s="18" t="s">
        <v>191</v>
      </c>
      <c r="AT120" s="18" t="s">
        <v>187</v>
      </c>
      <c r="AU120" s="18" t="s">
        <v>125</v>
      </c>
      <c r="AY120" s="18" t="s">
        <v>186</v>
      </c>
      <c r="BE120" s="109">
        <f>IF(U120="základní",N120,0)</f>
        <v>0</v>
      </c>
      <c r="BF120" s="109">
        <f>IF(U120="snížená",N120,0)</f>
        <v>0</v>
      </c>
      <c r="BG120" s="109">
        <f>IF(U120="zákl. přenesená",N120,0)</f>
        <v>0</v>
      </c>
      <c r="BH120" s="109">
        <f>IF(U120="sníž. přenesená",N120,0)</f>
        <v>0</v>
      </c>
      <c r="BI120" s="109">
        <f>IF(U120="nulová",N120,0)</f>
        <v>0</v>
      </c>
      <c r="BJ120" s="18" t="s">
        <v>83</v>
      </c>
      <c r="BK120" s="109">
        <f>ROUND(L120*K120,2)</f>
        <v>0</v>
      </c>
      <c r="BL120" s="18" t="s">
        <v>191</v>
      </c>
      <c r="BM120" s="18" t="s">
        <v>125</v>
      </c>
    </row>
    <row r="121" spans="2:63" s="1" customFormat="1" ht="49.9" customHeight="1">
      <c r="B121" s="34"/>
      <c r="C121" s="35"/>
      <c r="D121" s="157" t="s">
        <v>1223</v>
      </c>
      <c r="E121" s="35"/>
      <c r="F121" s="35"/>
      <c r="G121" s="35"/>
      <c r="H121" s="35"/>
      <c r="I121" s="35"/>
      <c r="J121" s="35"/>
      <c r="K121" s="35"/>
      <c r="L121" s="35"/>
      <c r="M121" s="35"/>
      <c r="N121" s="259">
        <f>BK121</f>
        <v>0</v>
      </c>
      <c r="O121" s="260"/>
      <c r="P121" s="260"/>
      <c r="Q121" s="260"/>
      <c r="R121" s="36"/>
      <c r="T121" s="146"/>
      <c r="U121" s="55"/>
      <c r="V121" s="55"/>
      <c r="W121" s="55"/>
      <c r="X121" s="55"/>
      <c r="Y121" s="55"/>
      <c r="Z121" s="55"/>
      <c r="AA121" s="57"/>
      <c r="AT121" s="18" t="s">
        <v>75</v>
      </c>
      <c r="AU121" s="18" t="s">
        <v>76</v>
      </c>
      <c r="AY121" s="18" t="s">
        <v>1224</v>
      </c>
      <c r="BK121" s="109">
        <v>0</v>
      </c>
    </row>
    <row r="122" spans="2:18" s="1" customFormat="1" ht="6.95" customHeight="1">
      <c r="B122" s="58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60"/>
    </row>
  </sheetData>
  <sheetProtection algorithmName="SHA-512" hashValue="fsT9ZHAQzX5o2olcW8aOFxvH/b1xq3SHO+z2X+HNfIf5zyEexItkMgfPWN1zJzazx4Ic8XwnCN0eDxicrVVtpw==" saltValue="ap9d5fY2RoNbiWDUB5+gulxlOnGsFyo8uI8W41NtyQ+7DN/q+IGcWYJU2arvEwe0XTkeTEhaa+F5LytPbYe4dg==" spinCount="10" sheet="1" objects="1" scenarios="1" formatColumns="0" formatRows="0"/>
  <mergeCells count="71">
    <mergeCell ref="N121:Q121"/>
    <mergeCell ref="H1:K1"/>
    <mergeCell ref="S2:AC2"/>
    <mergeCell ref="F116:I116"/>
    <mergeCell ref="L116:M116"/>
    <mergeCell ref="N116:Q116"/>
    <mergeCell ref="F120:I120"/>
    <mergeCell ref="L120:M120"/>
    <mergeCell ref="N120:Q120"/>
    <mergeCell ref="N117:Q117"/>
    <mergeCell ref="N118:Q118"/>
    <mergeCell ref="N119:Q119"/>
    <mergeCell ref="F108:P108"/>
    <mergeCell ref="F109:P109"/>
    <mergeCell ref="M111:P111"/>
    <mergeCell ref="M113:Q113"/>
    <mergeCell ref="M114:Q114"/>
    <mergeCell ref="D97:H97"/>
    <mergeCell ref="N97:Q97"/>
    <mergeCell ref="N98:Q98"/>
    <mergeCell ref="L100:Q100"/>
    <mergeCell ref="C106:Q106"/>
    <mergeCell ref="D94:H94"/>
    <mergeCell ref="N94:Q94"/>
    <mergeCell ref="D95:H95"/>
    <mergeCell ref="N95:Q95"/>
    <mergeCell ref="D96:H96"/>
    <mergeCell ref="N96:Q96"/>
    <mergeCell ref="N88:Q88"/>
    <mergeCell ref="N89:Q89"/>
    <mergeCell ref="N90:Q90"/>
    <mergeCell ref="N92:Q92"/>
    <mergeCell ref="D93:H93"/>
    <mergeCell ref="N93:Q93"/>
    <mergeCell ref="F79:P79"/>
    <mergeCell ref="M81:P81"/>
    <mergeCell ref="M83:Q83"/>
    <mergeCell ref="M84:Q84"/>
    <mergeCell ref="C86:G86"/>
    <mergeCell ref="N86:Q86"/>
    <mergeCell ref="H36:J36"/>
    <mergeCell ref="M36:P36"/>
    <mergeCell ref="L38:P38"/>
    <mergeCell ref="C76:Q76"/>
    <mergeCell ref="F78:P78"/>
    <mergeCell ref="H33:J33"/>
    <mergeCell ref="M33:P33"/>
    <mergeCell ref="H34:J34"/>
    <mergeCell ref="M34:P34"/>
    <mergeCell ref="H35:J35"/>
    <mergeCell ref="M35:P35"/>
    <mergeCell ref="M27:P27"/>
    <mergeCell ref="M28:P28"/>
    <mergeCell ref="M30:P30"/>
    <mergeCell ref="H32:J32"/>
    <mergeCell ref="M32:P32"/>
    <mergeCell ref="O17:P17"/>
    <mergeCell ref="O18:P18"/>
    <mergeCell ref="O20:P20"/>
    <mergeCell ref="O21:P21"/>
    <mergeCell ref="E24:L24"/>
    <mergeCell ref="O11:P11"/>
    <mergeCell ref="O12:P12"/>
    <mergeCell ref="O14:P14"/>
    <mergeCell ref="E15:L15"/>
    <mergeCell ref="O15:P15"/>
    <mergeCell ref="C2:Q2"/>
    <mergeCell ref="C4:Q4"/>
    <mergeCell ref="F6:P6"/>
    <mergeCell ref="F7:P7"/>
    <mergeCell ref="O9:P9"/>
  </mergeCells>
  <hyperlinks>
    <hyperlink ref="F1:G1" location="C2" display="1) Krycí list rozpočtu"/>
    <hyperlink ref="H1:K1" location="C86" display="2) Rekapitulace rozpočtu"/>
    <hyperlink ref="L1" location="C116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2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8"/>
      <c r="B1" s="11"/>
      <c r="C1" s="11"/>
      <c r="D1" s="12" t="s">
        <v>1</v>
      </c>
      <c r="E1" s="11"/>
      <c r="F1" s="13" t="s">
        <v>120</v>
      </c>
      <c r="G1" s="13"/>
      <c r="H1" s="263" t="s">
        <v>121</v>
      </c>
      <c r="I1" s="263"/>
      <c r="J1" s="263"/>
      <c r="K1" s="263"/>
      <c r="L1" s="13" t="s">
        <v>122</v>
      </c>
      <c r="M1" s="11"/>
      <c r="N1" s="11"/>
      <c r="O1" s="12" t="s">
        <v>123</v>
      </c>
      <c r="P1" s="11"/>
      <c r="Q1" s="11"/>
      <c r="R1" s="11"/>
      <c r="S1" s="13" t="s">
        <v>124</v>
      </c>
      <c r="T1" s="13"/>
      <c r="U1" s="118"/>
      <c r="V1" s="118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5" customHeight="1">
      <c r="C2" s="177" t="s">
        <v>7</v>
      </c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S2" s="222" t="s">
        <v>8</v>
      </c>
      <c r="T2" s="223"/>
      <c r="U2" s="223"/>
      <c r="V2" s="223"/>
      <c r="W2" s="223"/>
      <c r="X2" s="223"/>
      <c r="Y2" s="223"/>
      <c r="Z2" s="223"/>
      <c r="AA2" s="223"/>
      <c r="AB2" s="223"/>
      <c r="AC2" s="223"/>
      <c r="AT2" s="18" t="s">
        <v>90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125</v>
      </c>
    </row>
    <row r="4" spans="2:46" ht="36.95" customHeight="1">
      <c r="B4" s="22"/>
      <c r="C4" s="179" t="s">
        <v>126</v>
      </c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23"/>
      <c r="T4" s="17" t="s">
        <v>13</v>
      </c>
      <c r="AT4" s="18" t="s">
        <v>6</v>
      </c>
    </row>
    <row r="5" spans="2:18" ht="6.95" customHeight="1">
      <c r="B5" s="22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3"/>
    </row>
    <row r="6" spans="2:18" ht="25.35" customHeight="1">
      <c r="B6" s="22"/>
      <c r="C6" s="25"/>
      <c r="D6" s="29" t="s">
        <v>19</v>
      </c>
      <c r="E6" s="25"/>
      <c r="F6" s="224" t="str">
        <f>'Rekapitulace stavby'!K6</f>
        <v>D 1.01_VV_PZS_r0</v>
      </c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5"/>
      <c r="R6" s="23"/>
    </row>
    <row r="7" spans="2:18" s="1" customFormat="1" ht="32.85" customHeight="1">
      <c r="B7" s="34"/>
      <c r="C7" s="35"/>
      <c r="D7" s="28" t="s">
        <v>127</v>
      </c>
      <c r="E7" s="35"/>
      <c r="F7" s="185" t="s">
        <v>1228</v>
      </c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35"/>
      <c r="R7" s="36"/>
    </row>
    <row r="8" spans="2:18" s="1" customFormat="1" ht="14.45" customHeight="1">
      <c r="B8" s="34"/>
      <c r="C8" s="35"/>
      <c r="D8" s="29" t="s">
        <v>21</v>
      </c>
      <c r="E8" s="35"/>
      <c r="F8" s="27" t="s">
        <v>22</v>
      </c>
      <c r="G8" s="35"/>
      <c r="H8" s="35"/>
      <c r="I8" s="35"/>
      <c r="J8" s="35"/>
      <c r="K8" s="35"/>
      <c r="L8" s="35"/>
      <c r="M8" s="29" t="s">
        <v>23</v>
      </c>
      <c r="N8" s="35"/>
      <c r="O8" s="27" t="s">
        <v>22</v>
      </c>
      <c r="P8" s="35"/>
      <c r="Q8" s="35"/>
      <c r="R8" s="36"/>
    </row>
    <row r="9" spans="2:18" s="1" customFormat="1" ht="14.45" customHeight="1">
      <c r="B9" s="34"/>
      <c r="C9" s="35"/>
      <c r="D9" s="29" t="s">
        <v>24</v>
      </c>
      <c r="E9" s="35"/>
      <c r="F9" s="27" t="s">
        <v>25</v>
      </c>
      <c r="G9" s="35"/>
      <c r="H9" s="35"/>
      <c r="I9" s="35"/>
      <c r="J9" s="35"/>
      <c r="K9" s="35"/>
      <c r="L9" s="35"/>
      <c r="M9" s="29" t="s">
        <v>26</v>
      </c>
      <c r="N9" s="35"/>
      <c r="O9" s="227" t="str">
        <f>'Rekapitulace stavby'!AN8</f>
        <v>3.7.2018</v>
      </c>
      <c r="P9" s="228"/>
      <c r="Q9" s="35"/>
      <c r="R9" s="36"/>
    </row>
    <row r="10" spans="2:18" s="1" customFormat="1" ht="10.9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2:18" s="1" customFormat="1" ht="14.45" customHeight="1">
      <c r="B11" s="34"/>
      <c r="C11" s="35"/>
      <c r="D11" s="29" t="s">
        <v>28</v>
      </c>
      <c r="E11" s="35"/>
      <c r="F11" s="35"/>
      <c r="G11" s="35"/>
      <c r="H11" s="35"/>
      <c r="I11" s="35"/>
      <c r="J11" s="35"/>
      <c r="K11" s="35"/>
      <c r="L11" s="35"/>
      <c r="M11" s="29" t="s">
        <v>29</v>
      </c>
      <c r="N11" s="35"/>
      <c r="O11" s="183" t="str">
        <f>IF('Rekapitulace stavby'!AN10="","",'Rekapitulace stavby'!AN10)</f>
        <v/>
      </c>
      <c r="P11" s="183"/>
      <c r="Q11" s="35"/>
      <c r="R11" s="36"/>
    </row>
    <row r="12" spans="2:18" s="1" customFormat="1" ht="18" customHeight="1">
      <c r="B12" s="34"/>
      <c r="C12" s="35"/>
      <c r="D12" s="35"/>
      <c r="E12" s="27" t="str">
        <f>IF('Rekapitulace stavby'!E11="","",'Rekapitulace stavby'!E11)</f>
        <v xml:space="preserve"> </v>
      </c>
      <c r="F12" s="35"/>
      <c r="G12" s="35"/>
      <c r="H12" s="35"/>
      <c r="I12" s="35"/>
      <c r="J12" s="35"/>
      <c r="K12" s="35"/>
      <c r="L12" s="35"/>
      <c r="M12" s="29" t="s">
        <v>30</v>
      </c>
      <c r="N12" s="35"/>
      <c r="O12" s="183" t="str">
        <f>IF('Rekapitulace stavby'!AN11="","",'Rekapitulace stavby'!AN11)</f>
        <v/>
      </c>
      <c r="P12" s="183"/>
      <c r="Q12" s="35"/>
      <c r="R12" s="36"/>
    </row>
    <row r="13" spans="2:18" s="1" customFormat="1" ht="6.95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2:18" s="1" customFormat="1" ht="14.45" customHeight="1">
      <c r="B14" s="34"/>
      <c r="C14" s="35"/>
      <c r="D14" s="29" t="s">
        <v>31</v>
      </c>
      <c r="E14" s="35"/>
      <c r="F14" s="35"/>
      <c r="G14" s="35"/>
      <c r="H14" s="35"/>
      <c r="I14" s="35"/>
      <c r="J14" s="35"/>
      <c r="K14" s="35"/>
      <c r="L14" s="35"/>
      <c r="M14" s="29" t="s">
        <v>29</v>
      </c>
      <c r="N14" s="35"/>
      <c r="O14" s="229" t="str">
        <f>IF('Rekapitulace stavby'!AN13="","",'Rekapitulace stavby'!AN13)</f>
        <v>Vyplň údaj</v>
      </c>
      <c r="P14" s="183"/>
      <c r="Q14" s="35"/>
      <c r="R14" s="36"/>
    </row>
    <row r="15" spans="2:18" s="1" customFormat="1" ht="18" customHeight="1">
      <c r="B15" s="34"/>
      <c r="C15" s="35"/>
      <c r="D15" s="35"/>
      <c r="E15" s="229" t="str">
        <f>IF('Rekapitulace stavby'!E14="","",'Rekapitulace stavby'!E14)</f>
        <v>Vyplň údaj</v>
      </c>
      <c r="F15" s="230"/>
      <c r="G15" s="230"/>
      <c r="H15" s="230"/>
      <c r="I15" s="230"/>
      <c r="J15" s="230"/>
      <c r="K15" s="230"/>
      <c r="L15" s="230"/>
      <c r="M15" s="29" t="s">
        <v>30</v>
      </c>
      <c r="N15" s="35"/>
      <c r="O15" s="229" t="str">
        <f>IF('Rekapitulace stavby'!AN14="","",'Rekapitulace stavby'!AN14)</f>
        <v>Vyplň údaj</v>
      </c>
      <c r="P15" s="183"/>
      <c r="Q15" s="35"/>
      <c r="R15" s="36"/>
    </row>
    <row r="16" spans="2:18" s="1" customFormat="1" ht="6.95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5" customHeight="1">
      <c r="B17" s="34"/>
      <c r="C17" s="35"/>
      <c r="D17" s="29" t="s">
        <v>33</v>
      </c>
      <c r="E17" s="35"/>
      <c r="F17" s="35"/>
      <c r="G17" s="35"/>
      <c r="H17" s="35"/>
      <c r="I17" s="35"/>
      <c r="J17" s="35"/>
      <c r="K17" s="35"/>
      <c r="L17" s="35"/>
      <c r="M17" s="29" t="s">
        <v>29</v>
      </c>
      <c r="N17" s="35"/>
      <c r="O17" s="183" t="str">
        <f>IF('Rekapitulace stavby'!AN16="","",'Rekapitulace stavby'!AN16)</f>
        <v/>
      </c>
      <c r="P17" s="183"/>
      <c r="Q17" s="35"/>
      <c r="R17" s="36"/>
    </row>
    <row r="18" spans="2:18" s="1" customFormat="1" ht="18" customHeight="1">
      <c r="B18" s="34"/>
      <c r="C18" s="35"/>
      <c r="D18" s="35"/>
      <c r="E18" s="27" t="str">
        <f>IF('Rekapitulace stavby'!E17="","",'Rekapitulace stavby'!E17)</f>
        <v xml:space="preserve"> </v>
      </c>
      <c r="F18" s="35"/>
      <c r="G18" s="35"/>
      <c r="H18" s="35"/>
      <c r="I18" s="35"/>
      <c r="J18" s="35"/>
      <c r="K18" s="35"/>
      <c r="L18" s="35"/>
      <c r="M18" s="29" t="s">
        <v>30</v>
      </c>
      <c r="N18" s="35"/>
      <c r="O18" s="183" t="str">
        <f>IF('Rekapitulace stavby'!AN17="","",'Rekapitulace stavby'!AN17)</f>
        <v/>
      </c>
      <c r="P18" s="183"/>
      <c r="Q18" s="35"/>
      <c r="R18" s="36"/>
    </row>
    <row r="19" spans="2:18" s="1" customFormat="1" ht="6.9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5" customHeight="1">
      <c r="B20" s="34"/>
      <c r="C20" s="35"/>
      <c r="D20" s="29" t="s">
        <v>35</v>
      </c>
      <c r="E20" s="35"/>
      <c r="F20" s="35"/>
      <c r="G20" s="35"/>
      <c r="H20" s="35"/>
      <c r="I20" s="35"/>
      <c r="J20" s="35"/>
      <c r="K20" s="35"/>
      <c r="L20" s="35"/>
      <c r="M20" s="29" t="s">
        <v>29</v>
      </c>
      <c r="N20" s="35"/>
      <c r="O20" s="183" t="str">
        <f>IF('Rekapitulace stavby'!AN19="","",'Rekapitulace stavby'!AN19)</f>
        <v/>
      </c>
      <c r="P20" s="183"/>
      <c r="Q20" s="35"/>
      <c r="R20" s="36"/>
    </row>
    <row r="21" spans="2:18" s="1" customFormat="1" ht="18" customHeight="1">
      <c r="B21" s="34"/>
      <c r="C21" s="35"/>
      <c r="D21" s="35"/>
      <c r="E21" s="27" t="str">
        <f>IF('Rekapitulace stavby'!E20="","",'Rekapitulace stavby'!E20)</f>
        <v xml:space="preserve"> </v>
      </c>
      <c r="F21" s="35"/>
      <c r="G21" s="35"/>
      <c r="H21" s="35"/>
      <c r="I21" s="35"/>
      <c r="J21" s="35"/>
      <c r="K21" s="35"/>
      <c r="L21" s="35"/>
      <c r="M21" s="29" t="s">
        <v>30</v>
      </c>
      <c r="N21" s="35"/>
      <c r="O21" s="183" t="str">
        <f>IF('Rekapitulace stavby'!AN20="","",'Rekapitulace stavby'!AN20)</f>
        <v/>
      </c>
      <c r="P21" s="183"/>
      <c r="Q21" s="35"/>
      <c r="R21" s="36"/>
    </row>
    <row r="22" spans="2:18" s="1" customFormat="1" ht="6.9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5" customHeight="1">
      <c r="B23" s="34"/>
      <c r="C23" s="35"/>
      <c r="D23" s="29" t="s">
        <v>36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16.5" customHeight="1">
      <c r="B24" s="34"/>
      <c r="C24" s="35"/>
      <c r="D24" s="35"/>
      <c r="E24" s="188" t="s">
        <v>22</v>
      </c>
      <c r="F24" s="188"/>
      <c r="G24" s="188"/>
      <c r="H24" s="188"/>
      <c r="I24" s="188"/>
      <c r="J24" s="188"/>
      <c r="K24" s="188"/>
      <c r="L24" s="188"/>
      <c r="M24" s="35"/>
      <c r="N24" s="35"/>
      <c r="O24" s="35"/>
      <c r="P24" s="35"/>
      <c r="Q24" s="35"/>
      <c r="R24" s="36"/>
    </row>
    <row r="25" spans="2:18" s="1" customFormat="1" ht="6.9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5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5" customHeight="1">
      <c r="B27" s="34"/>
      <c r="C27" s="35"/>
      <c r="D27" s="119" t="s">
        <v>129</v>
      </c>
      <c r="E27" s="35"/>
      <c r="F27" s="35"/>
      <c r="G27" s="35"/>
      <c r="H27" s="35"/>
      <c r="I27" s="35"/>
      <c r="J27" s="35"/>
      <c r="K27" s="35"/>
      <c r="L27" s="35"/>
      <c r="M27" s="189">
        <f>N88</f>
        <v>0</v>
      </c>
      <c r="N27" s="189"/>
      <c r="O27" s="189"/>
      <c r="P27" s="189"/>
      <c r="Q27" s="35"/>
      <c r="R27" s="36"/>
    </row>
    <row r="28" spans="2:18" s="1" customFormat="1" ht="14.45" customHeight="1">
      <c r="B28" s="34"/>
      <c r="C28" s="35"/>
      <c r="D28" s="33" t="s">
        <v>114</v>
      </c>
      <c r="E28" s="35"/>
      <c r="F28" s="35"/>
      <c r="G28" s="35"/>
      <c r="H28" s="35"/>
      <c r="I28" s="35"/>
      <c r="J28" s="35"/>
      <c r="K28" s="35"/>
      <c r="L28" s="35"/>
      <c r="M28" s="189">
        <f>N92</f>
        <v>0</v>
      </c>
      <c r="N28" s="189"/>
      <c r="O28" s="189"/>
      <c r="P28" s="189"/>
      <c r="Q28" s="35"/>
      <c r="R28" s="36"/>
    </row>
    <row r="29" spans="2:18" s="1" customFormat="1" ht="6.95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35" customHeight="1">
      <c r="B30" s="34"/>
      <c r="C30" s="35"/>
      <c r="D30" s="120" t="s">
        <v>39</v>
      </c>
      <c r="E30" s="35"/>
      <c r="F30" s="35"/>
      <c r="G30" s="35"/>
      <c r="H30" s="35"/>
      <c r="I30" s="35"/>
      <c r="J30" s="35"/>
      <c r="K30" s="35"/>
      <c r="L30" s="35"/>
      <c r="M30" s="231">
        <f>ROUND(M27+M28,2)</f>
        <v>0</v>
      </c>
      <c r="N30" s="226"/>
      <c r="O30" s="226"/>
      <c r="P30" s="226"/>
      <c r="Q30" s="35"/>
      <c r="R30" s="36"/>
    </row>
    <row r="31" spans="2:18" s="1" customFormat="1" ht="6.95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5" customHeight="1">
      <c r="B32" s="34"/>
      <c r="C32" s="35"/>
      <c r="D32" s="41" t="s">
        <v>40</v>
      </c>
      <c r="E32" s="41" t="s">
        <v>41</v>
      </c>
      <c r="F32" s="42">
        <v>0.21</v>
      </c>
      <c r="G32" s="121" t="s">
        <v>42</v>
      </c>
      <c r="H32" s="232">
        <f>(SUM(BE92:BE99)+SUM(BE117:BE120))</f>
        <v>0</v>
      </c>
      <c r="I32" s="226"/>
      <c r="J32" s="226"/>
      <c r="K32" s="35"/>
      <c r="L32" s="35"/>
      <c r="M32" s="232">
        <f>ROUND((SUM(BE92:BE99)+SUM(BE117:BE120)),2)*F32</f>
        <v>0</v>
      </c>
      <c r="N32" s="226"/>
      <c r="O32" s="226"/>
      <c r="P32" s="226"/>
      <c r="Q32" s="35"/>
      <c r="R32" s="36"/>
    </row>
    <row r="33" spans="2:18" s="1" customFormat="1" ht="14.45" customHeight="1">
      <c r="B33" s="34"/>
      <c r="C33" s="35"/>
      <c r="D33" s="35"/>
      <c r="E33" s="41" t="s">
        <v>43</v>
      </c>
      <c r="F33" s="42">
        <v>0.15</v>
      </c>
      <c r="G33" s="121" t="s">
        <v>42</v>
      </c>
      <c r="H33" s="232">
        <f>(SUM(BF92:BF99)+SUM(BF117:BF120))</f>
        <v>0</v>
      </c>
      <c r="I33" s="226"/>
      <c r="J33" s="226"/>
      <c r="K33" s="35"/>
      <c r="L33" s="35"/>
      <c r="M33" s="232">
        <f>ROUND((SUM(BF92:BF99)+SUM(BF117:BF120)),2)*F33</f>
        <v>0</v>
      </c>
      <c r="N33" s="226"/>
      <c r="O33" s="226"/>
      <c r="P33" s="226"/>
      <c r="Q33" s="35"/>
      <c r="R33" s="36"/>
    </row>
    <row r="34" spans="2:18" s="1" customFormat="1" ht="14.45" customHeight="1" hidden="1">
      <c r="B34" s="34"/>
      <c r="C34" s="35"/>
      <c r="D34" s="35"/>
      <c r="E34" s="41" t="s">
        <v>44</v>
      </c>
      <c r="F34" s="42">
        <v>0.21</v>
      </c>
      <c r="G34" s="121" t="s">
        <v>42</v>
      </c>
      <c r="H34" s="232">
        <f>(SUM(BG92:BG99)+SUM(BG117:BG120))</f>
        <v>0</v>
      </c>
      <c r="I34" s="226"/>
      <c r="J34" s="226"/>
      <c r="K34" s="35"/>
      <c r="L34" s="35"/>
      <c r="M34" s="232">
        <v>0</v>
      </c>
      <c r="N34" s="226"/>
      <c r="O34" s="226"/>
      <c r="P34" s="226"/>
      <c r="Q34" s="35"/>
      <c r="R34" s="36"/>
    </row>
    <row r="35" spans="2:18" s="1" customFormat="1" ht="14.45" customHeight="1" hidden="1">
      <c r="B35" s="34"/>
      <c r="C35" s="35"/>
      <c r="D35" s="35"/>
      <c r="E35" s="41" t="s">
        <v>45</v>
      </c>
      <c r="F35" s="42">
        <v>0.15</v>
      </c>
      <c r="G35" s="121" t="s">
        <v>42</v>
      </c>
      <c r="H35" s="232">
        <f>(SUM(BH92:BH99)+SUM(BH117:BH120))</f>
        <v>0</v>
      </c>
      <c r="I35" s="226"/>
      <c r="J35" s="226"/>
      <c r="K35" s="35"/>
      <c r="L35" s="35"/>
      <c r="M35" s="232">
        <v>0</v>
      </c>
      <c r="N35" s="226"/>
      <c r="O35" s="226"/>
      <c r="P35" s="226"/>
      <c r="Q35" s="35"/>
      <c r="R35" s="36"/>
    </row>
    <row r="36" spans="2:18" s="1" customFormat="1" ht="14.45" customHeight="1" hidden="1">
      <c r="B36" s="34"/>
      <c r="C36" s="35"/>
      <c r="D36" s="35"/>
      <c r="E36" s="41" t="s">
        <v>46</v>
      </c>
      <c r="F36" s="42">
        <v>0</v>
      </c>
      <c r="G36" s="121" t="s">
        <v>42</v>
      </c>
      <c r="H36" s="232">
        <f>(SUM(BI92:BI99)+SUM(BI117:BI120))</f>
        <v>0</v>
      </c>
      <c r="I36" s="226"/>
      <c r="J36" s="226"/>
      <c r="K36" s="35"/>
      <c r="L36" s="35"/>
      <c r="M36" s="232">
        <v>0</v>
      </c>
      <c r="N36" s="226"/>
      <c r="O36" s="226"/>
      <c r="P36" s="226"/>
      <c r="Q36" s="35"/>
      <c r="R36" s="36"/>
    </row>
    <row r="37" spans="2:18" s="1" customFormat="1" ht="6.9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35" customHeight="1">
      <c r="B38" s="34"/>
      <c r="C38" s="117"/>
      <c r="D38" s="122" t="s">
        <v>47</v>
      </c>
      <c r="E38" s="78"/>
      <c r="F38" s="78"/>
      <c r="G38" s="123" t="s">
        <v>48</v>
      </c>
      <c r="H38" s="124" t="s">
        <v>49</v>
      </c>
      <c r="I38" s="78"/>
      <c r="J38" s="78"/>
      <c r="K38" s="78"/>
      <c r="L38" s="233">
        <f>SUM(M30:M36)</f>
        <v>0</v>
      </c>
      <c r="M38" s="233"/>
      <c r="N38" s="233"/>
      <c r="O38" s="233"/>
      <c r="P38" s="234"/>
      <c r="Q38" s="117"/>
      <c r="R38" s="36"/>
    </row>
    <row r="39" spans="2:18" s="1" customFormat="1" ht="14.4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 ht="13.5">
      <c r="B41" s="22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3"/>
    </row>
    <row r="42" spans="2:18" ht="13.5">
      <c r="B42" s="2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3"/>
    </row>
    <row r="43" spans="2:18" ht="13.5"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3"/>
    </row>
    <row r="44" spans="2:18" ht="13.5"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3"/>
    </row>
    <row r="45" spans="2:18" ht="13.5">
      <c r="B45" s="2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3"/>
    </row>
    <row r="46" spans="2:18" ht="13.5">
      <c r="B46" s="2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3"/>
    </row>
    <row r="47" spans="2:18" ht="13.5">
      <c r="B47" s="2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3"/>
    </row>
    <row r="48" spans="2:18" ht="13.5">
      <c r="B48" s="2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3"/>
    </row>
    <row r="49" spans="2:18" ht="13.5">
      <c r="B49" s="22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3"/>
    </row>
    <row r="50" spans="2:18" s="1" customFormat="1" ht="13.5">
      <c r="B50" s="34"/>
      <c r="C50" s="35"/>
      <c r="D50" s="49" t="s">
        <v>50</v>
      </c>
      <c r="E50" s="50"/>
      <c r="F50" s="50"/>
      <c r="G50" s="50"/>
      <c r="H50" s="51"/>
      <c r="I50" s="35"/>
      <c r="J50" s="49" t="s">
        <v>51</v>
      </c>
      <c r="K50" s="50"/>
      <c r="L50" s="50"/>
      <c r="M50" s="50"/>
      <c r="N50" s="50"/>
      <c r="O50" s="50"/>
      <c r="P50" s="51"/>
      <c r="Q50" s="35"/>
      <c r="R50" s="36"/>
    </row>
    <row r="51" spans="2:18" ht="13.5">
      <c r="B51" s="22"/>
      <c r="C51" s="25"/>
      <c r="D51" s="52"/>
      <c r="E51" s="25"/>
      <c r="F51" s="25"/>
      <c r="G51" s="25"/>
      <c r="H51" s="53"/>
      <c r="I51" s="25"/>
      <c r="J51" s="52"/>
      <c r="K51" s="25"/>
      <c r="L51" s="25"/>
      <c r="M51" s="25"/>
      <c r="N51" s="25"/>
      <c r="O51" s="25"/>
      <c r="P51" s="53"/>
      <c r="Q51" s="25"/>
      <c r="R51" s="23"/>
    </row>
    <row r="52" spans="2:18" ht="13.5">
      <c r="B52" s="22"/>
      <c r="C52" s="25"/>
      <c r="D52" s="52"/>
      <c r="E52" s="25"/>
      <c r="F52" s="25"/>
      <c r="G52" s="25"/>
      <c r="H52" s="53"/>
      <c r="I52" s="25"/>
      <c r="J52" s="52"/>
      <c r="K52" s="25"/>
      <c r="L52" s="25"/>
      <c r="M52" s="25"/>
      <c r="N52" s="25"/>
      <c r="O52" s="25"/>
      <c r="P52" s="53"/>
      <c r="Q52" s="25"/>
      <c r="R52" s="23"/>
    </row>
    <row r="53" spans="2:18" ht="13.5">
      <c r="B53" s="22"/>
      <c r="C53" s="25"/>
      <c r="D53" s="52"/>
      <c r="E53" s="25"/>
      <c r="F53" s="25"/>
      <c r="G53" s="25"/>
      <c r="H53" s="53"/>
      <c r="I53" s="25"/>
      <c r="J53" s="52"/>
      <c r="K53" s="25"/>
      <c r="L53" s="25"/>
      <c r="M53" s="25"/>
      <c r="N53" s="25"/>
      <c r="O53" s="25"/>
      <c r="P53" s="53"/>
      <c r="Q53" s="25"/>
      <c r="R53" s="23"/>
    </row>
    <row r="54" spans="2:18" ht="13.5">
      <c r="B54" s="22"/>
      <c r="C54" s="25"/>
      <c r="D54" s="52"/>
      <c r="E54" s="25"/>
      <c r="F54" s="25"/>
      <c r="G54" s="25"/>
      <c r="H54" s="53"/>
      <c r="I54" s="25"/>
      <c r="J54" s="52"/>
      <c r="K54" s="25"/>
      <c r="L54" s="25"/>
      <c r="M54" s="25"/>
      <c r="N54" s="25"/>
      <c r="O54" s="25"/>
      <c r="P54" s="53"/>
      <c r="Q54" s="25"/>
      <c r="R54" s="23"/>
    </row>
    <row r="55" spans="2:18" ht="13.5">
      <c r="B55" s="22"/>
      <c r="C55" s="25"/>
      <c r="D55" s="52"/>
      <c r="E55" s="25"/>
      <c r="F55" s="25"/>
      <c r="G55" s="25"/>
      <c r="H55" s="53"/>
      <c r="I55" s="25"/>
      <c r="J55" s="52"/>
      <c r="K55" s="25"/>
      <c r="L55" s="25"/>
      <c r="M55" s="25"/>
      <c r="N55" s="25"/>
      <c r="O55" s="25"/>
      <c r="P55" s="53"/>
      <c r="Q55" s="25"/>
      <c r="R55" s="23"/>
    </row>
    <row r="56" spans="2:18" ht="13.5">
      <c r="B56" s="22"/>
      <c r="C56" s="25"/>
      <c r="D56" s="52"/>
      <c r="E56" s="25"/>
      <c r="F56" s="25"/>
      <c r="G56" s="25"/>
      <c r="H56" s="53"/>
      <c r="I56" s="25"/>
      <c r="J56" s="52"/>
      <c r="K56" s="25"/>
      <c r="L56" s="25"/>
      <c r="M56" s="25"/>
      <c r="N56" s="25"/>
      <c r="O56" s="25"/>
      <c r="P56" s="53"/>
      <c r="Q56" s="25"/>
      <c r="R56" s="23"/>
    </row>
    <row r="57" spans="2:18" ht="13.5">
      <c r="B57" s="22"/>
      <c r="C57" s="25"/>
      <c r="D57" s="52"/>
      <c r="E57" s="25"/>
      <c r="F57" s="25"/>
      <c r="G57" s="25"/>
      <c r="H57" s="53"/>
      <c r="I57" s="25"/>
      <c r="J57" s="52"/>
      <c r="K57" s="25"/>
      <c r="L57" s="25"/>
      <c r="M57" s="25"/>
      <c r="N57" s="25"/>
      <c r="O57" s="25"/>
      <c r="P57" s="53"/>
      <c r="Q57" s="25"/>
      <c r="R57" s="23"/>
    </row>
    <row r="58" spans="2:18" ht="13.5">
      <c r="B58" s="22"/>
      <c r="C58" s="25"/>
      <c r="D58" s="52"/>
      <c r="E58" s="25"/>
      <c r="F58" s="25"/>
      <c r="G58" s="25"/>
      <c r="H58" s="53"/>
      <c r="I58" s="25"/>
      <c r="J58" s="52"/>
      <c r="K58" s="25"/>
      <c r="L58" s="25"/>
      <c r="M58" s="25"/>
      <c r="N58" s="25"/>
      <c r="O58" s="25"/>
      <c r="P58" s="53"/>
      <c r="Q58" s="25"/>
      <c r="R58" s="23"/>
    </row>
    <row r="59" spans="2:18" s="1" customFormat="1" ht="13.5">
      <c r="B59" s="34"/>
      <c r="C59" s="35"/>
      <c r="D59" s="54" t="s">
        <v>52</v>
      </c>
      <c r="E59" s="55"/>
      <c r="F59" s="55"/>
      <c r="G59" s="56" t="s">
        <v>53</v>
      </c>
      <c r="H59" s="57"/>
      <c r="I59" s="35"/>
      <c r="J59" s="54" t="s">
        <v>52</v>
      </c>
      <c r="K59" s="55"/>
      <c r="L59" s="55"/>
      <c r="M59" s="55"/>
      <c r="N59" s="56" t="s">
        <v>53</v>
      </c>
      <c r="O59" s="55"/>
      <c r="P59" s="57"/>
      <c r="Q59" s="35"/>
      <c r="R59" s="36"/>
    </row>
    <row r="60" spans="2:18" ht="13.5">
      <c r="B60" s="22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3"/>
    </row>
    <row r="61" spans="2:18" s="1" customFormat="1" ht="13.5">
      <c r="B61" s="34"/>
      <c r="C61" s="35"/>
      <c r="D61" s="49" t="s">
        <v>54</v>
      </c>
      <c r="E61" s="50"/>
      <c r="F61" s="50"/>
      <c r="G61" s="50"/>
      <c r="H61" s="51"/>
      <c r="I61" s="35"/>
      <c r="J61" s="49" t="s">
        <v>55</v>
      </c>
      <c r="K61" s="50"/>
      <c r="L61" s="50"/>
      <c r="M61" s="50"/>
      <c r="N61" s="50"/>
      <c r="O61" s="50"/>
      <c r="P61" s="51"/>
      <c r="Q61" s="35"/>
      <c r="R61" s="36"/>
    </row>
    <row r="62" spans="2:18" ht="13.5">
      <c r="B62" s="22"/>
      <c r="C62" s="25"/>
      <c r="D62" s="52"/>
      <c r="E62" s="25"/>
      <c r="F62" s="25"/>
      <c r="G62" s="25"/>
      <c r="H62" s="53"/>
      <c r="I62" s="25"/>
      <c r="J62" s="52"/>
      <c r="K62" s="25"/>
      <c r="L62" s="25"/>
      <c r="M62" s="25"/>
      <c r="N62" s="25"/>
      <c r="O62" s="25"/>
      <c r="P62" s="53"/>
      <c r="Q62" s="25"/>
      <c r="R62" s="23"/>
    </row>
    <row r="63" spans="2:18" ht="13.5">
      <c r="B63" s="22"/>
      <c r="C63" s="25"/>
      <c r="D63" s="52"/>
      <c r="E63" s="25"/>
      <c r="F63" s="25"/>
      <c r="G63" s="25"/>
      <c r="H63" s="53"/>
      <c r="I63" s="25"/>
      <c r="J63" s="52"/>
      <c r="K63" s="25"/>
      <c r="L63" s="25"/>
      <c r="M63" s="25"/>
      <c r="N63" s="25"/>
      <c r="O63" s="25"/>
      <c r="P63" s="53"/>
      <c r="Q63" s="25"/>
      <c r="R63" s="23"/>
    </row>
    <row r="64" spans="2:18" ht="13.5">
      <c r="B64" s="22"/>
      <c r="C64" s="25"/>
      <c r="D64" s="52"/>
      <c r="E64" s="25"/>
      <c r="F64" s="25"/>
      <c r="G64" s="25"/>
      <c r="H64" s="53"/>
      <c r="I64" s="25"/>
      <c r="J64" s="52"/>
      <c r="K64" s="25"/>
      <c r="L64" s="25"/>
      <c r="M64" s="25"/>
      <c r="N64" s="25"/>
      <c r="O64" s="25"/>
      <c r="P64" s="53"/>
      <c r="Q64" s="25"/>
      <c r="R64" s="23"/>
    </row>
    <row r="65" spans="2:18" ht="13.5">
      <c r="B65" s="22"/>
      <c r="C65" s="25"/>
      <c r="D65" s="52"/>
      <c r="E65" s="25"/>
      <c r="F65" s="25"/>
      <c r="G65" s="25"/>
      <c r="H65" s="53"/>
      <c r="I65" s="25"/>
      <c r="J65" s="52"/>
      <c r="K65" s="25"/>
      <c r="L65" s="25"/>
      <c r="M65" s="25"/>
      <c r="N65" s="25"/>
      <c r="O65" s="25"/>
      <c r="P65" s="53"/>
      <c r="Q65" s="25"/>
      <c r="R65" s="23"/>
    </row>
    <row r="66" spans="2:18" ht="13.5">
      <c r="B66" s="22"/>
      <c r="C66" s="25"/>
      <c r="D66" s="52"/>
      <c r="E66" s="25"/>
      <c r="F66" s="25"/>
      <c r="G66" s="25"/>
      <c r="H66" s="53"/>
      <c r="I66" s="25"/>
      <c r="J66" s="52"/>
      <c r="K66" s="25"/>
      <c r="L66" s="25"/>
      <c r="M66" s="25"/>
      <c r="N66" s="25"/>
      <c r="O66" s="25"/>
      <c r="P66" s="53"/>
      <c r="Q66" s="25"/>
      <c r="R66" s="23"/>
    </row>
    <row r="67" spans="2:18" ht="13.5">
      <c r="B67" s="22"/>
      <c r="C67" s="25"/>
      <c r="D67" s="52"/>
      <c r="E67" s="25"/>
      <c r="F67" s="25"/>
      <c r="G67" s="25"/>
      <c r="H67" s="53"/>
      <c r="I67" s="25"/>
      <c r="J67" s="52"/>
      <c r="K67" s="25"/>
      <c r="L67" s="25"/>
      <c r="M67" s="25"/>
      <c r="N67" s="25"/>
      <c r="O67" s="25"/>
      <c r="P67" s="53"/>
      <c r="Q67" s="25"/>
      <c r="R67" s="23"/>
    </row>
    <row r="68" spans="2:18" ht="13.5">
      <c r="B68" s="22"/>
      <c r="C68" s="25"/>
      <c r="D68" s="52"/>
      <c r="E68" s="25"/>
      <c r="F68" s="25"/>
      <c r="G68" s="25"/>
      <c r="H68" s="53"/>
      <c r="I68" s="25"/>
      <c r="J68" s="52"/>
      <c r="K68" s="25"/>
      <c r="L68" s="25"/>
      <c r="M68" s="25"/>
      <c r="N68" s="25"/>
      <c r="O68" s="25"/>
      <c r="P68" s="53"/>
      <c r="Q68" s="25"/>
      <c r="R68" s="23"/>
    </row>
    <row r="69" spans="2:18" ht="13.5">
      <c r="B69" s="22"/>
      <c r="C69" s="25"/>
      <c r="D69" s="52"/>
      <c r="E69" s="25"/>
      <c r="F69" s="25"/>
      <c r="G69" s="25"/>
      <c r="H69" s="53"/>
      <c r="I69" s="25"/>
      <c r="J69" s="52"/>
      <c r="K69" s="25"/>
      <c r="L69" s="25"/>
      <c r="M69" s="25"/>
      <c r="N69" s="25"/>
      <c r="O69" s="25"/>
      <c r="P69" s="53"/>
      <c r="Q69" s="25"/>
      <c r="R69" s="23"/>
    </row>
    <row r="70" spans="2:18" s="1" customFormat="1" ht="13.5">
      <c r="B70" s="34"/>
      <c r="C70" s="35"/>
      <c r="D70" s="54" t="s">
        <v>52</v>
      </c>
      <c r="E70" s="55"/>
      <c r="F70" s="55"/>
      <c r="G70" s="56" t="s">
        <v>53</v>
      </c>
      <c r="H70" s="57"/>
      <c r="I70" s="35"/>
      <c r="J70" s="54" t="s">
        <v>52</v>
      </c>
      <c r="K70" s="55"/>
      <c r="L70" s="55"/>
      <c r="M70" s="55"/>
      <c r="N70" s="56" t="s">
        <v>53</v>
      </c>
      <c r="O70" s="55"/>
      <c r="P70" s="57"/>
      <c r="Q70" s="35"/>
      <c r="R70" s="36"/>
    </row>
    <row r="71" spans="2:18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5" customHeight="1">
      <c r="B75" s="125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7"/>
    </row>
    <row r="76" spans="2:21" s="1" customFormat="1" ht="36.95" customHeight="1">
      <c r="B76" s="34"/>
      <c r="C76" s="179" t="s">
        <v>130</v>
      </c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36"/>
      <c r="T76" s="128"/>
      <c r="U76" s="128"/>
    </row>
    <row r="77" spans="2:21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  <c r="T77" s="128"/>
      <c r="U77" s="128"/>
    </row>
    <row r="78" spans="2:21" s="1" customFormat="1" ht="30" customHeight="1">
      <c r="B78" s="34"/>
      <c r="C78" s="29" t="s">
        <v>19</v>
      </c>
      <c r="D78" s="35"/>
      <c r="E78" s="35"/>
      <c r="F78" s="224" t="str">
        <f>F6</f>
        <v>D 1.01_VV_PZS_r0</v>
      </c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35"/>
      <c r="R78" s="36"/>
      <c r="T78" s="128"/>
      <c r="U78" s="128"/>
    </row>
    <row r="79" spans="2:21" s="1" customFormat="1" ht="36.95" customHeight="1">
      <c r="B79" s="34"/>
      <c r="C79" s="68" t="s">
        <v>127</v>
      </c>
      <c r="D79" s="35"/>
      <c r="E79" s="35"/>
      <c r="F79" s="199" t="str">
        <f>F7</f>
        <v>D 1.01.4.2 - ZAŘÍZEN - D 1.01.4.2 - ZAŘÍZENÍ PRO...</v>
      </c>
      <c r="G79" s="226"/>
      <c r="H79" s="226"/>
      <c r="I79" s="226"/>
      <c r="J79" s="226"/>
      <c r="K79" s="226"/>
      <c r="L79" s="226"/>
      <c r="M79" s="226"/>
      <c r="N79" s="226"/>
      <c r="O79" s="226"/>
      <c r="P79" s="226"/>
      <c r="Q79" s="35"/>
      <c r="R79" s="36"/>
      <c r="T79" s="128"/>
      <c r="U79" s="128"/>
    </row>
    <row r="80" spans="2:21" s="1" customFormat="1" ht="6.95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  <c r="T80" s="128"/>
      <c r="U80" s="128"/>
    </row>
    <row r="81" spans="2:21" s="1" customFormat="1" ht="18" customHeight="1">
      <c r="B81" s="34"/>
      <c r="C81" s="29" t="s">
        <v>24</v>
      </c>
      <c r="D81" s="35"/>
      <c r="E81" s="35"/>
      <c r="F81" s="27" t="str">
        <f>F9</f>
        <v xml:space="preserve"> </v>
      </c>
      <c r="G81" s="35"/>
      <c r="H81" s="35"/>
      <c r="I81" s="35"/>
      <c r="J81" s="35"/>
      <c r="K81" s="29" t="s">
        <v>26</v>
      </c>
      <c r="L81" s="35"/>
      <c r="M81" s="228" t="str">
        <f>IF(O9="","",O9)</f>
        <v>3.7.2018</v>
      </c>
      <c r="N81" s="228"/>
      <c r="O81" s="228"/>
      <c r="P81" s="228"/>
      <c r="Q81" s="35"/>
      <c r="R81" s="36"/>
      <c r="T81" s="128"/>
      <c r="U81" s="128"/>
    </row>
    <row r="82" spans="2:21" s="1" customFormat="1" ht="6.95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  <c r="T82" s="128"/>
      <c r="U82" s="128"/>
    </row>
    <row r="83" spans="2:21" s="1" customFormat="1" ht="13.5">
      <c r="B83" s="34"/>
      <c r="C83" s="29" t="s">
        <v>28</v>
      </c>
      <c r="D83" s="35"/>
      <c r="E83" s="35"/>
      <c r="F83" s="27" t="str">
        <f>E12</f>
        <v xml:space="preserve"> </v>
      </c>
      <c r="G83" s="35"/>
      <c r="H83" s="35"/>
      <c r="I83" s="35"/>
      <c r="J83" s="35"/>
      <c r="K83" s="29" t="s">
        <v>33</v>
      </c>
      <c r="L83" s="35"/>
      <c r="M83" s="183" t="str">
        <f>E18</f>
        <v xml:space="preserve"> </v>
      </c>
      <c r="N83" s="183"/>
      <c r="O83" s="183"/>
      <c r="P83" s="183"/>
      <c r="Q83" s="183"/>
      <c r="R83" s="36"/>
      <c r="T83" s="128"/>
      <c r="U83" s="128"/>
    </row>
    <row r="84" spans="2:21" s="1" customFormat="1" ht="14.45" customHeight="1">
      <c r="B84" s="34"/>
      <c r="C84" s="29" t="s">
        <v>31</v>
      </c>
      <c r="D84" s="35"/>
      <c r="E84" s="35"/>
      <c r="F84" s="27" t="str">
        <f>IF(E15="","",E15)</f>
        <v>Vyplň údaj</v>
      </c>
      <c r="G84" s="35"/>
      <c r="H84" s="35"/>
      <c r="I84" s="35"/>
      <c r="J84" s="35"/>
      <c r="K84" s="29" t="s">
        <v>35</v>
      </c>
      <c r="L84" s="35"/>
      <c r="M84" s="183" t="str">
        <f>E21</f>
        <v xml:space="preserve"> </v>
      </c>
      <c r="N84" s="183"/>
      <c r="O84" s="183"/>
      <c r="P84" s="183"/>
      <c r="Q84" s="183"/>
      <c r="R84" s="36"/>
      <c r="T84" s="128"/>
      <c r="U84" s="128"/>
    </row>
    <row r="85" spans="2:21" s="1" customFormat="1" ht="10.3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  <c r="T85" s="128"/>
      <c r="U85" s="128"/>
    </row>
    <row r="86" spans="2:21" s="1" customFormat="1" ht="29.25" customHeight="1">
      <c r="B86" s="34"/>
      <c r="C86" s="235" t="s">
        <v>131</v>
      </c>
      <c r="D86" s="236"/>
      <c r="E86" s="236"/>
      <c r="F86" s="236"/>
      <c r="G86" s="236"/>
      <c r="H86" s="117"/>
      <c r="I86" s="117"/>
      <c r="J86" s="117"/>
      <c r="K86" s="117"/>
      <c r="L86" s="117"/>
      <c r="M86" s="117"/>
      <c r="N86" s="235" t="s">
        <v>132</v>
      </c>
      <c r="O86" s="236"/>
      <c r="P86" s="236"/>
      <c r="Q86" s="236"/>
      <c r="R86" s="36"/>
      <c r="T86" s="128"/>
      <c r="U86" s="128"/>
    </row>
    <row r="87" spans="2:21" s="1" customFormat="1" ht="10.3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  <c r="T87" s="128"/>
      <c r="U87" s="128"/>
    </row>
    <row r="88" spans="2:47" s="1" customFormat="1" ht="29.25" customHeight="1">
      <c r="B88" s="34"/>
      <c r="C88" s="129" t="s">
        <v>133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220">
        <f>N117</f>
        <v>0</v>
      </c>
      <c r="O88" s="237"/>
      <c r="P88" s="237"/>
      <c r="Q88" s="237"/>
      <c r="R88" s="36"/>
      <c r="T88" s="128"/>
      <c r="U88" s="128"/>
      <c r="AU88" s="18" t="s">
        <v>134</v>
      </c>
    </row>
    <row r="89" spans="2:21" s="6" customFormat="1" ht="24.95" customHeight="1">
      <c r="B89" s="130"/>
      <c r="C89" s="131"/>
      <c r="D89" s="132" t="s">
        <v>1229</v>
      </c>
      <c r="E89" s="131"/>
      <c r="F89" s="131"/>
      <c r="G89" s="131"/>
      <c r="H89" s="131"/>
      <c r="I89" s="131"/>
      <c r="J89" s="131"/>
      <c r="K89" s="131"/>
      <c r="L89" s="131"/>
      <c r="M89" s="131"/>
      <c r="N89" s="238">
        <f>N118</f>
        <v>0</v>
      </c>
      <c r="O89" s="239"/>
      <c r="P89" s="239"/>
      <c r="Q89" s="239"/>
      <c r="R89" s="133"/>
      <c r="T89" s="134"/>
      <c r="U89" s="134"/>
    </row>
    <row r="90" spans="2:21" s="7" customFormat="1" ht="19.9" customHeight="1">
      <c r="B90" s="135"/>
      <c r="C90" s="136"/>
      <c r="D90" s="105" t="s">
        <v>1230</v>
      </c>
      <c r="E90" s="136"/>
      <c r="F90" s="136"/>
      <c r="G90" s="136"/>
      <c r="H90" s="136"/>
      <c r="I90" s="136"/>
      <c r="J90" s="136"/>
      <c r="K90" s="136"/>
      <c r="L90" s="136"/>
      <c r="M90" s="136"/>
      <c r="N90" s="216">
        <f>N119</f>
        <v>0</v>
      </c>
      <c r="O90" s="240"/>
      <c r="P90" s="240"/>
      <c r="Q90" s="240"/>
      <c r="R90" s="137"/>
      <c r="T90" s="138"/>
      <c r="U90" s="138"/>
    </row>
    <row r="91" spans="2:21" s="1" customFormat="1" ht="21.75" customHeight="1">
      <c r="B91" s="34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6"/>
      <c r="T91" s="128"/>
      <c r="U91" s="128"/>
    </row>
    <row r="92" spans="2:21" s="1" customFormat="1" ht="29.25" customHeight="1">
      <c r="B92" s="34"/>
      <c r="C92" s="129" t="s">
        <v>163</v>
      </c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237">
        <f>ROUND(N93+N94+N95+N96+N97+N98,2)</f>
        <v>0</v>
      </c>
      <c r="O92" s="241"/>
      <c r="P92" s="241"/>
      <c r="Q92" s="241"/>
      <c r="R92" s="36"/>
      <c r="T92" s="139"/>
      <c r="U92" s="140" t="s">
        <v>40</v>
      </c>
    </row>
    <row r="93" spans="2:65" s="1" customFormat="1" ht="18" customHeight="1">
      <c r="B93" s="34"/>
      <c r="C93" s="35"/>
      <c r="D93" s="217" t="s">
        <v>164</v>
      </c>
      <c r="E93" s="218"/>
      <c r="F93" s="218"/>
      <c r="G93" s="218"/>
      <c r="H93" s="218"/>
      <c r="I93" s="35"/>
      <c r="J93" s="35"/>
      <c r="K93" s="35"/>
      <c r="L93" s="35"/>
      <c r="M93" s="35"/>
      <c r="N93" s="215">
        <f>ROUND(N88*T93,2)</f>
        <v>0</v>
      </c>
      <c r="O93" s="216"/>
      <c r="P93" s="216"/>
      <c r="Q93" s="216"/>
      <c r="R93" s="36"/>
      <c r="S93" s="141"/>
      <c r="T93" s="142"/>
      <c r="U93" s="143" t="s">
        <v>41</v>
      </c>
      <c r="V93" s="141"/>
      <c r="W93" s="141"/>
      <c r="X93" s="141"/>
      <c r="Y93" s="141"/>
      <c r="Z93" s="141"/>
      <c r="AA93" s="141"/>
      <c r="AB93" s="141"/>
      <c r="AC93" s="141"/>
      <c r="AD93" s="141"/>
      <c r="AE93" s="141"/>
      <c r="AF93" s="141"/>
      <c r="AG93" s="141"/>
      <c r="AH93" s="141"/>
      <c r="AI93" s="141"/>
      <c r="AJ93" s="141"/>
      <c r="AK93" s="141"/>
      <c r="AL93" s="141"/>
      <c r="AM93" s="141"/>
      <c r="AN93" s="141"/>
      <c r="AO93" s="141"/>
      <c r="AP93" s="141"/>
      <c r="AQ93" s="141"/>
      <c r="AR93" s="141"/>
      <c r="AS93" s="141"/>
      <c r="AT93" s="141"/>
      <c r="AU93" s="141"/>
      <c r="AV93" s="141"/>
      <c r="AW93" s="141"/>
      <c r="AX93" s="141"/>
      <c r="AY93" s="144" t="s">
        <v>165</v>
      </c>
      <c r="AZ93" s="141"/>
      <c r="BA93" s="141"/>
      <c r="BB93" s="141"/>
      <c r="BC93" s="141"/>
      <c r="BD93" s="141"/>
      <c r="BE93" s="145">
        <f aca="true" t="shared" si="0" ref="BE93:BE98">IF(U93="základní",N93,0)</f>
        <v>0</v>
      </c>
      <c r="BF93" s="145">
        <f aca="true" t="shared" si="1" ref="BF93:BF98">IF(U93="snížená",N93,0)</f>
        <v>0</v>
      </c>
      <c r="BG93" s="145">
        <f aca="true" t="shared" si="2" ref="BG93:BG98">IF(U93="zákl. přenesená",N93,0)</f>
        <v>0</v>
      </c>
      <c r="BH93" s="145">
        <f aca="true" t="shared" si="3" ref="BH93:BH98">IF(U93="sníž. přenesená",N93,0)</f>
        <v>0</v>
      </c>
      <c r="BI93" s="145">
        <f aca="true" t="shared" si="4" ref="BI93:BI98">IF(U93="nulová",N93,0)</f>
        <v>0</v>
      </c>
      <c r="BJ93" s="144" t="s">
        <v>83</v>
      </c>
      <c r="BK93" s="141"/>
      <c r="BL93" s="141"/>
      <c r="BM93" s="141"/>
    </row>
    <row r="94" spans="2:65" s="1" customFormat="1" ht="18" customHeight="1">
      <c r="B94" s="34"/>
      <c r="C94" s="35"/>
      <c r="D94" s="217" t="s">
        <v>166</v>
      </c>
      <c r="E94" s="218"/>
      <c r="F94" s="218"/>
      <c r="G94" s="218"/>
      <c r="H94" s="218"/>
      <c r="I94" s="35"/>
      <c r="J94" s="35"/>
      <c r="K94" s="35"/>
      <c r="L94" s="35"/>
      <c r="M94" s="35"/>
      <c r="N94" s="215">
        <f>ROUND(N88*T94,2)</f>
        <v>0</v>
      </c>
      <c r="O94" s="216"/>
      <c r="P94" s="216"/>
      <c r="Q94" s="216"/>
      <c r="R94" s="36"/>
      <c r="S94" s="141"/>
      <c r="T94" s="142"/>
      <c r="U94" s="143" t="s">
        <v>41</v>
      </c>
      <c r="V94" s="141"/>
      <c r="W94" s="141"/>
      <c r="X94" s="141"/>
      <c r="Y94" s="141"/>
      <c r="Z94" s="141"/>
      <c r="AA94" s="141"/>
      <c r="AB94" s="141"/>
      <c r="AC94" s="141"/>
      <c r="AD94" s="141"/>
      <c r="AE94" s="141"/>
      <c r="AF94" s="141"/>
      <c r="AG94" s="141"/>
      <c r="AH94" s="141"/>
      <c r="AI94" s="141"/>
      <c r="AJ94" s="141"/>
      <c r="AK94" s="141"/>
      <c r="AL94" s="141"/>
      <c r="AM94" s="141"/>
      <c r="AN94" s="141"/>
      <c r="AO94" s="141"/>
      <c r="AP94" s="141"/>
      <c r="AQ94" s="141"/>
      <c r="AR94" s="141"/>
      <c r="AS94" s="141"/>
      <c r="AT94" s="141"/>
      <c r="AU94" s="141"/>
      <c r="AV94" s="141"/>
      <c r="AW94" s="141"/>
      <c r="AX94" s="141"/>
      <c r="AY94" s="144" t="s">
        <v>165</v>
      </c>
      <c r="AZ94" s="141"/>
      <c r="BA94" s="141"/>
      <c r="BB94" s="141"/>
      <c r="BC94" s="141"/>
      <c r="BD94" s="141"/>
      <c r="BE94" s="145">
        <f t="shared" si="0"/>
        <v>0</v>
      </c>
      <c r="BF94" s="145">
        <f t="shared" si="1"/>
        <v>0</v>
      </c>
      <c r="BG94" s="145">
        <f t="shared" si="2"/>
        <v>0</v>
      </c>
      <c r="BH94" s="145">
        <f t="shared" si="3"/>
        <v>0</v>
      </c>
      <c r="BI94" s="145">
        <f t="shared" si="4"/>
        <v>0</v>
      </c>
      <c r="BJ94" s="144" t="s">
        <v>83</v>
      </c>
      <c r="BK94" s="141"/>
      <c r="BL94" s="141"/>
      <c r="BM94" s="141"/>
    </row>
    <row r="95" spans="2:65" s="1" customFormat="1" ht="18" customHeight="1">
      <c r="B95" s="34"/>
      <c r="C95" s="35"/>
      <c r="D95" s="217" t="s">
        <v>167</v>
      </c>
      <c r="E95" s="218"/>
      <c r="F95" s="218"/>
      <c r="G95" s="218"/>
      <c r="H95" s="218"/>
      <c r="I95" s="35"/>
      <c r="J95" s="35"/>
      <c r="K95" s="35"/>
      <c r="L95" s="35"/>
      <c r="M95" s="35"/>
      <c r="N95" s="215">
        <f>ROUND(N88*T95,2)</f>
        <v>0</v>
      </c>
      <c r="O95" s="216"/>
      <c r="P95" s="216"/>
      <c r="Q95" s="216"/>
      <c r="R95" s="36"/>
      <c r="S95" s="141"/>
      <c r="T95" s="142"/>
      <c r="U95" s="143" t="s">
        <v>41</v>
      </c>
      <c r="V95" s="141"/>
      <c r="W95" s="141"/>
      <c r="X95" s="141"/>
      <c r="Y95" s="141"/>
      <c r="Z95" s="141"/>
      <c r="AA95" s="141"/>
      <c r="AB95" s="141"/>
      <c r="AC95" s="141"/>
      <c r="AD95" s="141"/>
      <c r="AE95" s="141"/>
      <c r="AF95" s="141"/>
      <c r="AG95" s="141"/>
      <c r="AH95" s="141"/>
      <c r="AI95" s="141"/>
      <c r="AJ95" s="141"/>
      <c r="AK95" s="141"/>
      <c r="AL95" s="141"/>
      <c r="AM95" s="141"/>
      <c r="AN95" s="141"/>
      <c r="AO95" s="141"/>
      <c r="AP95" s="141"/>
      <c r="AQ95" s="141"/>
      <c r="AR95" s="141"/>
      <c r="AS95" s="141"/>
      <c r="AT95" s="141"/>
      <c r="AU95" s="141"/>
      <c r="AV95" s="141"/>
      <c r="AW95" s="141"/>
      <c r="AX95" s="141"/>
      <c r="AY95" s="144" t="s">
        <v>165</v>
      </c>
      <c r="AZ95" s="141"/>
      <c r="BA95" s="141"/>
      <c r="BB95" s="141"/>
      <c r="BC95" s="141"/>
      <c r="BD95" s="141"/>
      <c r="BE95" s="145">
        <f t="shared" si="0"/>
        <v>0</v>
      </c>
      <c r="BF95" s="145">
        <f t="shared" si="1"/>
        <v>0</v>
      </c>
      <c r="BG95" s="145">
        <f t="shared" si="2"/>
        <v>0</v>
      </c>
      <c r="BH95" s="145">
        <f t="shared" si="3"/>
        <v>0</v>
      </c>
      <c r="BI95" s="145">
        <f t="shared" si="4"/>
        <v>0</v>
      </c>
      <c r="BJ95" s="144" t="s">
        <v>83</v>
      </c>
      <c r="BK95" s="141"/>
      <c r="BL95" s="141"/>
      <c r="BM95" s="141"/>
    </row>
    <row r="96" spans="2:65" s="1" customFormat="1" ht="18" customHeight="1">
      <c r="B96" s="34"/>
      <c r="C96" s="35"/>
      <c r="D96" s="217" t="s">
        <v>168</v>
      </c>
      <c r="E96" s="218"/>
      <c r="F96" s="218"/>
      <c r="G96" s="218"/>
      <c r="H96" s="218"/>
      <c r="I96" s="35"/>
      <c r="J96" s="35"/>
      <c r="K96" s="35"/>
      <c r="L96" s="35"/>
      <c r="M96" s="35"/>
      <c r="N96" s="215">
        <f>ROUND(N88*T96,2)</f>
        <v>0</v>
      </c>
      <c r="O96" s="216"/>
      <c r="P96" s="216"/>
      <c r="Q96" s="216"/>
      <c r="R96" s="36"/>
      <c r="S96" s="141"/>
      <c r="T96" s="142"/>
      <c r="U96" s="143" t="s">
        <v>41</v>
      </c>
      <c r="V96" s="141"/>
      <c r="W96" s="141"/>
      <c r="X96" s="141"/>
      <c r="Y96" s="141"/>
      <c r="Z96" s="141"/>
      <c r="AA96" s="141"/>
      <c r="AB96" s="141"/>
      <c r="AC96" s="141"/>
      <c r="AD96" s="141"/>
      <c r="AE96" s="141"/>
      <c r="AF96" s="141"/>
      <c r="AG96" s="141"/>
      <c r="AH96" s="141"/>
      <c r="AI96" s="141"/>
      <c r="AJ96" s="141"/>
      <c r="AK96" s="141"/>
      <c r="AL96" s="141"/>
      <c r="AM96" s="141"/>
      <c r="AN96" s="141"/>
      <c r="AO96" s="141"/>
      <c r="AP96" s="141"/>
      <c r="AQ96" s="141"/>
      <c r="AR96" s="141"/>
      <c r="AS96" s="141"/>
      <c r="AT96" s="141"/>
      <c r="AU96" s="141"/>
      <c r="AV96" s="141"/>
      <c r="AW96" s="141"/>
      <c r="AX96" s="141"/>
      <c r="AY96" s="144" t="s">
        <v>165</v>
      </c>
      <c r="AZ96" s="141"/>
      <c r="BA96" s="141"/>
      <c r="BB96" s="141"/>
      <c r="BC96" s="141"/>
      <c r="BD96" s="141"/>
      <c r="BE96" s="145">
        <f t="shared" si="0"/>
        <v>0</v>
      </c>
      <c r="BF96" s="145">
        <f t="shared" si="1"/>
        <v>0</v>
      </c>
      <c r="BG96" s="145">
        <f t="shared" si="2"/>
        <v>0</v>
      </c>
      <c r="BH96" s="145">
        <f t="shared" si="3"/>
        <v>0</v>
      </c>
      <c r="BI96" s="145">
        <f t="shared" si="4"/>
        <v>0</v>
      </c>
      <c r="BJ96" s="144" t="s">
        <v>83</v>
      </c>
      <c r="BK96" s="141"/>
      <c r="BL96" s="141"/>
      <c r="BM96" s="141"/>
    </row>
    <row r="97" spans="2:65" s="1" customFormat="1" ht="18" customHeight="1">
      <c r="B97" s="34"/>
      <c r="C97" s="35"/>
      <c r="D97" s="217" t="s">
        <v>169</v>
      </c>
      <c r="E97" s="218"/>
      <c r="F97" s="218"/>
      <c r="G97" s="218"/>
      <c r="H97" s="218"/>
      <c r="I97" s="35"/>
      <c r="J97" s="35"/>
      <c r="K97" s="35"/>
      <c r="L97" s="35"/>
      <c r="M97" s="35"/>
      <c r="N97" s="215">
        <f>ROUND(N88*T97,2)</f>
        <v>0</v>
      </c>
      <c r="O97" s="216"/>
      <c r="P97" s="216"/>
      <c r="Q97" s="216"/>
      <c r="R97" s="36"/>
      <c r="S97" s="141"/>
      <c r="T97" s="142"/>
      <c r="U97" s="143" t="s">
        <v>41</v>
      </c>
      <c r="V97" s="141"/>
      <c r="W97" s="141"/>
      <c r="X97" s="141"/>
      <c r="Y97" s="141"/>
      <c r="Z97" s="141"/>
      <c r="AA97" s="141"/>
      <c r="AB97" s="141"/>
      <c r="AC97" s="141"/>
      <c r="AD97" s="141"/>
      <c r="AE97" s="141"/>
      <c r="AF97" s="141"/>
      <c r="AG97" s="141"/>
      <c r="AH97" s="141"/>
      <c r="AI97" s="141"/>
      <c r="AJ97" s="141"/>
      <c r="AK97" s="141"/>
      <c r="AL97" s="141"/>
      <c r="AM97" s="141"/>
      <c r="AN97" s="141"/>
      <c r="AO97" s="141"/>
      <c r="AP97" s="141"/>
      <c r="AQ97" s="141"/>
      <c r="AR97" s="141"/>
      <c r="AS97" s="141"/>
      <c r="AT97" s="141"/>
      <c r="AU97" s="141"/>
      <c r="AV97" s="141"/>
      <c r="AW97" s="141"/>
      <c r="AX97" s="141"/>
      <c r="AY97" s="144" t="s">
        <v>165</v>
      </c>
      <c r="AZ97" s="141"/>
      <c r="BA97" s="141"/>
      <c r="BB97" s="141"/>
      <c r="BC97" s="141"/>
      <c r="BD97" s="141"/>
      <c r="BE97" s="145">
        <f t="shared" si="0"/>
        <v>0</v>
      </c>
      <c r="BF97" s="145">
        <f t="shared" si="1"/>
        <v>0</v>
      </c>
      <c r="BG97" s="145">
        <f t="shared" si="2"/>
        <v>0</v>
      </c>
      <c r="BH97" s="145">
        <f t="shared" si="3"/>
        <v>0</v>
      </c>
      <c r="BI97" s="145">
        <f t="shared" si="4"/>
        <v>0</v>
      </c>
      <c r="BJ97" s="144" t="s">
        <v>83</v>
      </c>
      <c r="BK97" s="141"/>
      <c r="BL97" s="141"/>
      <c r="BM97" s="141"/>
    </row>
    <row r="98" spans="2:65" s="1" customFormat="1" ht="18" customHeight="1">
      <c r="B98" s="34"/>
      <c r="C98" s="35"/>
      <c r="D98" s="105" t="s">
        <v>170</v>
      </c>
      <c r="E98" s="35"/>
      <c r="F98" s="35"/>
      <c r="G98" s="35"/>
      <c r="H98" s="35"/>
      <c r="I98" s="35"/>
      <c r="J98" s="35"/>
      <c r="K98" s="35"/>
      <c r="L98" s="35"/>
      <c r="M98" s="35"/>
      <c r="N98" s="215">
        <f>ROUND(N88*T98,2)</f>
        <v>0</v>
      </c>
      <c r="O98" s="216"/>
      <c r="P98" s="216"/>
      <c r="Q98" s="216"/>
      <c r="R98" s="36"/>
      <c r="S98" s="141"/>
      <c r="T98" s="146"/>
      <c r="U98" s="147" t="s">
        <v>43</v>
      </c>
      <c r="V98" s="141"/>
      <c r="W98" s="141"/>
      <c r="X98" s="141"/>
      <c r="Y98" s="141"/>
      <c r="Z98" s="141"/>
      <c r="AA98" s="141"/>
      <c r="AB98" s="141"/>
      <c r="AC98" s="141"/>
      <c r="AD98" s="141"/>
      <c r="AE98" s="141"/>
      <c r="AF98" s="141"/>
      <c r="AG98" s="141"/>
      <c r="AH98" s="141"/>
      <c r="AI98" s="141"/>
      <c r="AJ98" s="141"/>
      <c r="AK98" s="141"/>
      <c r="AL98" s="141"/>
      <c r="AM98" s="141"/>
      <c r="AN98" s="141"/>
      <c r="AO98" s="141"/>
      <c r="AP98" s="141"/>
      <c r="AQ98" s="141"/>
      <c r="AR98" s="141"/>
      <c r="AS98" s="141"/>
      <c r="AT98" s="141"/>
      <c r="AU98" s="141"/>
      <c r="AV98" s="141"/>
      <c r="AW98" s="141"/>
      <c r="AX98" s="141"/>
      <c r="AY98" s="144" t="s">
        <v>171</v>
      </c>
      <c r="AZ98" s="141"/>
      <c r="BA98" s="141"/>
      <c r="BB98" s="141"/>
      <c r="BC98" s="141"/>
      <c r="BD98" s="141"/>
      <c r="BE98" s="145">
        <f t="shared" si="0"/>
        <v>0</v>
      </c>
      <c r="BF98" s="145">
        <f t="shared" si="1"/>
        <v>0</v>
      </c>
      <c r="BG98" s="145">
        <f t="shared" si="2"/>
        <v>0</v>
      </c>
      <c r="BH98" s="145">
        <f t="shared" si="3"/>
        <v>0</v>
      </c>
      <c r="BI98" s="145">
        <f t="shared" si="4"/>
        <v>0</v>
      </c>
      <c r="BJ98" s="144" t="s">
        <v>125</v>
      </c>
      <c r="BK98" s="141"/>
      <c r="BL98" s="141"/>
      <c r="BM98" s="141"/>
    </row>
    <row r="99" spans="2:21" s="1" customFormat="1" ht="13.5">
      <c r="B99" s="34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6"/>
      <c r="T99" s="128"/>
      <c r="U99" s="128"/>
    </row>
    <row r="100" spans="2:21" s="1" customFormat="1" ht="29.25" customHeight="1">
      <c r="B100" s="34"/>
      <c r="C100" s="116" t="s">
        <v>119</v>
      </c>
      <c r="D100" s="117"/>
      <c r="E100" s="117"/>
      <c r="F100" s="117"/>
      <c r="G100" s="117"/>
      <c r="H100" s="117"/>
      <c r="I100" s="117"/>
      <c r="J100" s="117"/>
      <c r="K100" s="117"/>
      <c r="L100" s="221">
        <f>ROUND(SUM(N88+N92),2)</f>
        <v>0</v>
      </c>
      <c r="M100" s="221"/>
      <c r="N100" s="221"/>
      <c r="O100" s="221"/>
      <c r="P100" s="221"/>
      <c r="Q100" s="221"/>
      <c r="R100" s="36"/>
      <c r="T100" s="128"/>
      <c r="U100" s="128"/>
    </row>
    <row r="101" spans="2:21" s="1" customFormat="1" ht="6.95" customHeight="1">
      <c r="B101" s="58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60"/>
      <c r="T101" s="128"/>
      <c r="U101" s="128"/>
    </row>
    <row r="105" spans="2:18" s="1" customFormat="1" ht="6.95" customHeight="1">
      <c r="B105" s="61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3"/>
    </row>
    <row r="106" spans="2:18" s="1" customFormat="1" ht="36.95" customHeight="1">
      <c r="B106" s="34"/>
      <c r="C106" s="179" t="s">
        <v>172</v>
      </c>
      <c r="D106" s="226"/>
      <c r="E106" s="226"/>
      <c r="F106" s="226"/>
      <c r="G106" s="226"/>
      <c r="H106" s="226"/>
      <c r="I106" s="226"/>
      <c r="J106" s="226"/>
      <c r="K106" s="226"/>
      <c r="L106" s="226"/>
      <c r="M106" s="226"/>
      <c r="N106" s="226"/>
      <c r="O106" s="226"/>
      <c r="P106" s="226"/>
      <c r="Q106" s="226"/>
      <c r="R106" s="36"/>
    </row>
    <row r="107" spans="2:18" s="1" customFormat="1" ht="6.95" customHeight="1">
      <c r="B107" s="34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6"/>
    </row>
    <row r="108" spans="2:18" s="1" customFormat="1" ht="30" customHeight="1">
      <c r="B108" s="34"/>
      <c r="C108" s="29" t="s">
        <v>19</v>
      </c>
      <c r="D108" s="35"/>
      <c r="E108" s="35"/>
      <c r="F108" s="224" t="str">
        <f>F6</f>
        <v>D 1.01_VV_PZS_r0</v>
      </c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35"/>
      <c r="R108" s="36"/>
    </row>
    <row r="109" spans="2:18" s="1" customFormat="1" ht="36.95" customHeight="1">
      <c r="B109" s="34"/>
      <c r="C109" s="68" t="s">
        <v>127</v>
      </c>
      <c r="D109" s="35"/>
      <c r="E109" s="35"/>
      <c r="F109" s="199" t="str">
        <f>F7</f>
        <v>D 1.01.4.2 - ZAŘÍZEN - D 1.01.4.2 - ZAŘÍZENÍ PRO...</v>
      </c>
      <c r="G109" s="226"/>
      <c r="H109" s="226"/>
      <c r="I109" s="226"/>
      <c r="J109" s="226"/>
      <c r="K109" s="226"/>
      <c r="L109" s="226"/>
      <c r="M109" s="226"/>
      <c r="N109" s="226"/>
      <c r="O109" s="226"/>
      <c r="P109" s="226"/>
      <c r="Q109" s="35"/>
      <c r="R109" s="36"/>
    </row>
    <row r="110" spans="2:18" s="1" customFormat="1" ht="6.95" customHeight="1">
      <c r="B110" s="34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6"/>
    </row>
    <row r="111" spans="2:18" s="1" customFormat="1" ht="18" customHeight="1">
      <c r="B111" s="34"/>
      <c r="C111" s="29" t="s">
        <v>24</v>
      </c>
      <c r="D111" s="35"/>
      <c r="E111" s="35"/>
      <c r="F111" s="27" t="str">
        <f>F9</f>
        <v xml:space="preserve"> </v>
      </c>
      <c r="G111" s="35"/>
      <c r="H111" s="35"/>
      <c r="I111" s="35"/>
      <c r="J111" s="35"/>
      <c r="K111" s="29" t="s">
        <v>26</v>
      </c>
      <c r="L111" s="35"/>
      <c r="M111" s="228" t="str">
        <f>IF(O9="","",O9)</f>
        <v>3.7.2018</v>
      </c>
      <c r="N111" s="228"/>
      <c r="O111" s="228"/>
      <c r="P111" s="228"/>
      <c r="Q111" s="35"/>
      <c r="R111" s="36"/>
    </row>
    <row r="112" spans="2:18" s="1" customFormat="1" ht="6.95" customHeight="1">
      <c r="B112" s="34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6"/>
    </row>
    <row r="113" spans="2:18" s="1" customFormat="1" ht="13.5">
      <c r="B113" s="34"/>
      <c r="C113" s="29" t="s">
        <v>28</v>
      </c>
      <c r="D113" s="35"/>
      <c r="E113" s="35"/>
      <c r="F113" s="27" t="str">
        <f>E12</f>
        <v xml:space="preserve"> </v>
      </c>
      <c r="G113" s="35"/>
      <c r="H113" s="35"/>
      <c r="I113" s="35"/>
      <c r="J113" s="35"/>
      <c r="K113" s="29" t="s">
        <v>33</v>
      </c>
      <c r="L113" s="35"/>
      <c r="M113" s="183" t="str">
        <f>E18</f>
        <v xml:space="preserve"> </v>
      </c>
      <c r="N113" s="183"/>
      <c r="O113" s="183"/>
      <c r="P113" s="183"/>
      <c r="Q113" s="183"/>
      <c r="R113" s="36"/>
    </row>
    <row r="114" spans="2:18" s="1" customFormat="1" ht="14.45" customHeight="1">
      <c r="B114" s="34"/>
      <c r="C114" s="29" t="s">
        <v>31</v>
      </c>
      <c r="D114" s="35"/>
      <c r="E114" s="35"/>
      <c r="F114" s="27" t="str">
        <f>IF(E15="","",E15)</f>
        <v>Vyplň údaj</v>
      </c>
      <c r="G114" s="35"/>
      <c r="H114" s="35"/>
      <c r="I114" s="35"/>
      <c r="J114" s="35"/>
      <c r="K114" s="29" t="s">
        <v>35</v>
      </c>
      <c r="L114" s="35"/>
      <c r="M114" s="183" t="str">
        <f>E21</f>
        <v xml:space="preserve"> </v>
      </c>
      <c r="N114" s="183"/>
      <c r="O114" s="183"/>
      <c r="P114" s="183"/>
      <c r="Q114" s="183"/>
      <c r="R114" s="36"/>
    </row>
    <row r="115" spans="2:18" s="1" customFormat="1" ht="10.35" customHeight="1">
      <c r="B115" s="34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6"/>
    </row>
    <row r="116" spans="2:27" s="8" customFormat="1" ht="29.25" customHeight="1">
      <c r="B116" s="148"/>
      <c r="C116" s="149" t="s">
        <v>173</v>
      </c>
      <c r="D116" s="150" t="s">
        <v>174</v>
      </c>
      <c r="E116" s="150" t="s">
        <v>58</v>
      </c>
      <c r="F116" s="242" t="s">
        <v>175</v>
      </c>
      <c r="G116" s="242"/>
      <c r="H116" s="242"/>
      <c r="I116" s="242"/>
      <c r="J116" s="150" t="s">
        <v>176</v>
      </c>
      <c r="K116" s="150" t="s">
        <v>177</v>
      </c>
      <c r="L116" s="242" t="s">
        <v>178</v>
      </c>
      <c r="M116" s="242"/>
      <c r="N116" s="242" t="s">
        <v>132</v>
      </c>
      <c r="O116" s="242"/>
      <c r="P116" s="242"/>
      <c r="Q116" s="243"/>
      <c r="R116" s="151"/>
      <c r="T116" s="79" t="s">
        <v>179</v>
      </c>
      <c r="U116" s="80" t="s">
        <v>40</v>
      </c>
      <c r="V116" s="80" t="s">
        <v>180</v>
      </c>
      <c r="W116" s="80" t="s">
        <v>181</v>
      </c>
      <c r="X116" s="80" t="s">
        <v>182</v>
      </c>
      <c r="Y116" s="80" t="s">
        <v>183</v>
      </c>
      <c r="Z116" s="80" t="s">
        <v>184</v>
      </c>
      <c r="AA116" s="81" t="s">
        <v>185</v>
      </c>
    </row>
    <row r="117" spans="2:63" s="1" customFormat="1" ht="29.25" customHeight="1">
      <c r="B117" s="34"/>
      <c r="C117" s="83" t="s">
        <v>129</v>
      </c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252">
        <f>BK117</f>
        <v>0</v>
      </c>
      <c r="O117" s="253"/>
      <c r="P117" s="253"/>
      <c r="Q117" s="253"/>
      <c r="R117" s="36"/>
      <c r="T117" s="82"/>
      <c r="U117" s="50"/>
      <c r="V117" s="50"/>
      <c r="W117" s="152">
        <f>W118+W121</f>
        <v>0</v>
      </c>
      <c r="X117" s="50"/>
      <c r="Y117" s="152">
        <f>Y118+Y121</f>
        <v>0</v>
      </c>
      <c r="Z117" s="50"/>
      <c r="AA117" s="153">
        <f>AA118+AA121</f>
        <v>0</v>
      </c>
      <c r="AT117" s="18" t="s">
        <v>75</v>
      </c>
      <c r="AU117" s="18" t="s">
        <v>134</v>
      </c>
      <c r="BK117" s="154">
        <f>BK118+BK121</f>
        <v>0</v>
      </c>
    </row>
    <row r="118" spans="2:63" s="9" customFormat="1" ht="37.35" customHeight="1">
      <c r="B118" s="155"/>
      <c r="C118" s="156"/>
      <c r="D118" s="157" t="s">
        <v>1229</v>
      </c>
      <c r="E118" s="157"/>
      <c r="F118" s="157"/>
      <c r="G118" s="157"/>
      <c r="H118" s="157"/>
      <c r="I118" s="157"/>
      <c r="J118" s="157"/>
      <c r="K118" s="157"/>
      <c r="L118" s="157"/>
      <c r="M118" s="157"/>
      <c r="N118" s="254">
        <f>BK118</f>
        <v>0</v>
      </c>
      <c r="O118" s="238"/>
      <c r="P118" s="238"/>
      <c r="Q118" s="238"/>
      <c r="R118" s="158"/>
      <c r="T118" s="159"/>
      <c r="U118" s="156"/>
      <c r="V118" s="156"/>
      <c r="W118" s="160">
        <f>W119</f>
        <v>0</v>
      </c>
      <c r="X118" s="156"/>
      <c r="Y118" s="160">
        <f>Y119</f>
        <v>0</v>
      </c>
      <c r="Z118" s="156"/>
      <c r="AA118" s="161">
        <f>AA119</f>
        <v>0</v>
      </c>
      <c r="AR118" s="162" t="s">
        <v>194</v>
      </c>
      <c r="AT118" s="163" t="s">
        <v>75</v>
      </c>
      <c r="AU118" s="163" t="s">
        <v>76</v>
      </c>
      <c r="AY118" s="162" t="s">
        <v>186</v>
      </c>
      <c r="BK118" s="164">
        <f>BK119</f>
        <v>0</v>
      </c>
    </row>
    <row r="119" spans="2:63" s="9" customFormat="1" ht="19.9" customHeight="1">
      <c r="B119" s="155"/>
      <c r="C119" s="156"/>
      <c r="D119" s="165" t="s">
        <v>1230</v>
      </c>
      <c r="E119" s="165"/>
      <c r="F119" s="165"/>
      <c r="G119" s="165"/>
      <c r="H119" s="165"/>
      <c r="I119" s="165"/>
      <c r="J119" s="165"/>
      <c r="K119" s="165"/>
      <c r="L119" s="165"/>
      <c r="M119" s="165"/>
      <c r="N119" s="255">
        <f>BK119</f>
        <v>0</v>
      </c>
      <c r="O119" s="256"/>
      <c r="P119" s="256"/>
      <c r="Q119" s="256"/>
      <c r="R119" s="158"/>
      <c r="T119" s="159"/>
      <c r="U119" s="156"/>
      <c r="V119" s="156"/>
      <c r="W119" s="160">
        <f>W120</f>
        <v>0</v>
      </c>
      <c r="X119" s="156"/>
      <c r="Y119" s="160">
        <f>Y120</f>
        <v>0</v>
      </c>
      <c r="Z119" s="156"/>
      <c r="AA119" s="161">
        <f>AA120</f>
        <v>0</v>
      </c>
      <c r="AR119" s="162" t="s">
        <v>194</v>
      </c>
      <c r="AT119" s="163" t="s">
        <v>75</v>
      </c>
      <c r="AU119" s="163" t="s">
        <v>83</v>
      </c>
      <c r="AY119" s="162" t="s">
        <v>186</v>
      </c>
      <c r="BK119" s="164">
        <f>BK120</f>
        <v>0</v>
      </c>
    </row>
    <row r="120" spans="2:65" s="1" customFormat="1" ht="25.5" customHeight="1">
      <c r="B120" s="34"/>
      <c r="C120" s="166" t="s">
        <v>83</v>
      </c>
      <c r="D120" s="166" t="s">
        <v>187</v>
      </c>
      <c r="E120" s="167" t="s">
        <v>1207</v>
      </c>
      <c r="F120" s="244" t="s">
        <v>1231</v>
      </c>
      <c r="G120" s="244"/>
      <c r="H120" s="244"/>
      <c r="I120" s="244"/>
      <c r="J120" s="168" t="s">
        <v>225</v>
      </c>
      <c r="K120" s="169">
        <v>1</v>
      </c>
      <c r="L120" s="245">
        <v>0</v>
      </c>
      <c r="M120" s="246"/>
      <c r="N120" s="247">
        <f>ROUND(L120*K120,2)</f>
        <v>0</v>
      </c>
      <c r="O120" s="247"/>
      <c r="P120" s="247"/>
      <c r="Q120" s="247"/>
      <c r="R120" s="36"/>
      <c r="T120" s="170" t="s">
        <v>22</v>
      </c>
      <c r="U120" s="43" t="s">
        <v>41</v>
      </c>
      <c r="V120" s="35"/>
      <c r="W120" s="171">
        <f>V120*K120</f>
        <v>0</v>
      </c>
      <c r="X120" s="171">
        <v>0</v>
      </c>
      <c r="Y120" s="171">
        <f>X120*K120</f>
        <v>0</v>
      </c>
      <c r="Z120" s="171">
        <v>0</v>
      </c>
      <c r="AA120" s="172">
        <f>Z120*K120</f>
        <v>0</v>
      </c>
      <c r="AR120" s="18" t="s">
        <v>302</v>
      </c>
      <c r="AT120" s="18" t="s">
        <v>187</v>
      </c>
      <c r="AU120" s="18" t="s">
        <v>125</v>
      </c>
      <c r="AY120" s="18" t="s">
        <v>186</v>
      </c>
      <c r="BE120" s="109">
        <f>IF(U120="základní",N120,0)</f>
        <v>0</v>
      </c>
      <c r="BF120" s="109">
        <f>IF(U120="snížená",N120,0)</f>
        <v>0</v>
      </c>
      <c r="BG120" s="109">
        <f>IF(U120="zákl. přenesená",N120,0)</f>
        <v>0</v>
      </c>
      <c r="BH120" s="109">
        <f>IF(U120="sníž. přenesená",N120,0)</f>
        <v>0</v>
      </c>
      <c r="BI120" s="109">
        <f>IF(U120="nulová",N120,0)</f>
        <v>0</v>
      </c>
      <c r="BJ120" s="18" t="s">
        <v>83</v>
      </c>
      <c r="BK120" s="109">
        <f>ROUND(L120*K120,2)</f>
        <v>0</v>
      </c>
      <c r="BL120" s="18" t="s">
        <v>302</v>
      </c>
      <c r="BM120" s="18" t="s">
        <v>125</v>
      </c>
    </row>
    <row r="121" spans="2:63" s="1" customFormat="1" ht="49.9" customHeight="1">
      <c r="B121" s="34"/>
      <c r="C121" s="35"/>
      <c r="D121" s="157" t="s">
        <v>1223</v>
      </c>
      <c r="E121" s="35"/>
      <c r="F121" s="35"/>
      <c r="G121" s="35"/>
      <c r="H121" s="35"/>
      <c r="I121" s="35"/>
      <c r="J121" s="35"/>
      <c r="K121" s="35"/>
      <c r="L121" s="35"/>
      <c r="M121" s="35"/>
      <c r="N121" s="259">
        <f>BK121</f>
        <v>0</v>
      </c>
      <c r="O121" s="260"/>
      <c r="P121" s="260"/>
      <c r="Q121" s="260"/>
      <c r="R121" s="36"/>
      <c r="T121" s="146"/>
      <c r="U121" s="55"/>
      <c r="V121" s="55"/>
      <c r="W121" s="55"/>
      <c r="X121" s="55"/>
      <c r="Y121" s="55"/>
      <c r="Z121" s="55"/>
      <c r="AA121" s="57"/>
      <c r="AT121" s="18" t="s">
        <v>75</v>
      </c>
      <c r="AU121" s="18" t="s">
        <v>76</v>
      </c>
      <c r="AY121" s="18" t="s">
        <v>1224</v>
      </c>
      <c r="BK121" s="109">
        <v>0</v>
      </c>
    </row>
    <row r="122" spans="2:18" s="1" customFormat="1" ht="6.95" customHeight="1">
      <c r="B122" s="58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60"/>
    </row>
  </sheetData>
  <sheetProtection algorithmName="SHA-512" hashValue="AbM+/4voC9jw41CBjTRhtOmsFi47JD3kkSJ5RZxIv8kKuIwus5r/g04d0GyxMeVI5ESOvj2thFiPBClYj+UArw==" saltValue="JwuLJejTI5pUNTmN6fNeMC7gzPqrREBVdtCii1wYzp8j+H6YPNA3W4YD27pDEK4U2mIp5f6yE5+0CWXyUViOHg==" spinCount="10" sheet="1" objects="1" scenarios="1" formatColumns="0" formatRows="0"/>
  <mergeCells count="71">
    <mergeCell ref="N121:Q121"/>
    <mergeCell ref="H1:K1"/>
    <mergeCell ref="S2:AC2"/>
    <mergeCell ref="F116:I116"/>
    <mergeCell ref="L116:M116"/>
    <mergeCell ref="N116:Q116"/>
    <mergeCell ref="F120:I120"/>
    <mergeCell ref="L120:M120"/>
    <mergeCell ref="N120:Q120"/>
    <mergeCell ref="N117:Q117"/>
    <mergeCell ref="N118:Q118"/>
    <mergeCell ref="N119:Q119"/>
    <mergeCell ref="F108:P108"/>
    <mergeCell ref="F109:P109"/>
    <mergeCell ref="M111:P111"/>
    <mergeCell ref="M113:Q113"/>
    <mergeCell ref="M114:Q114"/>
    <mergeCell ref="D97:H97"/>
    <mergeCell ref="N97:Q97"/>
    <mergeCell ref="N98:Q98"/>
    <mergeCell ref="L100:Q100"/>
    <mergeCell ref="C106:Q106"/>
    <mergeCell ref="D94:H94"/>
    <mergeCell ref="N94:Q94"/>
    <mergeCell ref="D95:H95"/>
    <mergeCell ref="N95:Q95"/>
    <mergeCell ref="D96:H96"/>
    <mergeCell ref="N96:Q96"/>
    <mergeCell ref="N88:Q88"/>
    <mergeCell ref="N89:Q89"/>
    <mergeCell ref="N90:Q90"/>
    <mergeCell ref="N92:Q92"/>
    <mergeCell ref="D93:H93"/>
    <mergeCell ref="N93:Q93"/>
    <mergeCell ref="F79:P79"/>
    <mergeCell ref="M81:P81"/>
    <mergeCell ref="M83:Q83"/>
    <mergeCell ref="M84:Q84"/>
    <mergeCell ref="C86:G86"/>
    <mergeCell ref="N86:Q86"/>
    <mergeCell ref="H36:J36"/>
    <mergeCell ref="M36:P36"/>
    <mergeCell ref="L38:P38"/>
    <mergeCell ref="C76:Q76"/>
    <mergeCell ref="F78:P78"/>
    <mergeCell ref="H33:J33"/>
    <mergeCell ref="M33:P33"/>
    <mergeCell ref="H34:J34"/>
    <mergeCell ref="M34:P34"/>
    <mergeCell ref="H35:J35"/>
    <mergeCell ref="M35:P35"/>
    <mergeCell ref="M27:P27"/>
    <mergeCell ref="M28:P28"/>
    <mergeCell ref="M30:P30"/>
    <mergeCell ref="H32:J32"/>
    <mergeCell ref="M32:P32"/>
    <mergeCell ref="O17:P17"/>
    <mergeCell ref="O18:P18"/>
    <mergeCell ref="O20:P20"/>
    <mergeCell ref="O21:P21"/>
    <mergeCell ref="E24:L24"/>
    <mergeCell ref="O11:P11"/>
    <mergeCell ref="O12:P12"/>
    <mergeCell ref="O14:P14"/>
    <mergeCell ref="E15:L15"/>
    <mergeCell ref="O15:P15"/>
    <mergeCell ref="C2:Q2"/>
    <mergeCell ref="C4:Q4"/>
    <mergeCell ref="F6:P6"/>
    <mergeCell ref="F7:P7"/>
    <mergeCell ref="O9:P9"/>
  </mergeCells>
  <hyperlinks>
    <hyperlink ref="F1:G1" location="C2" display="1) Krycí list rozpočtu"/>
    <hyperlink ref="H1:K1" location="C86" display="2) Rekapitulace rozpočtu"/>
    <hyperlink ref="L1" location="C116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2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8"/>
      <c r="B1" s="11"/>
      <c r="C1" s="11"/>
      <c r="D1" s="12" t="s">
        <v>1</v>
      </c>
      <c r="E1" s="11"/>
      <c r="F1" s="13" t="s">
        <v>120</v>
      </c>
      <c r="G1" s="13"/>
      <c r="H1" s="263" t="s">
        <v>121</v>
      </c>
      <c r="I1" s="263"/>
      <c r="J1" s="263"/>
      <c r="K1" s="263"/>
      <c r="L1" s="13" t="s">
        <v>122</v>
      </c>
      <c r="M1" s="11"/>
      <c r="N1" s="11"/>
      <c r="O1" s="12" t="s">
        <v>123</v>
      </c>
      <c r="P1" s="11"/>
      <c r="Q1" s="11"/>
      <c r="R1" s="11"/>
      <c r="S1" s="13" t="s">
        <v>124</v>
      </c>
      <c r="T1" s="13"/>
      <c r="U1" s="118"/>
      <c r="V1" s="118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5" customHeight="1">
      <c r="C2" s="177" t="s">
        <v>7</v>
      </c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S2" s="222" t="s">
        <v>8</v>
      </c>
      <c r="T2" s="223"/>
      <c r="U2" s="223"/>
      <c r="V2" s="223"/>
      <c r="W2" s="223"/>
      <c r="X2" s="223"/>
      <c r="Y2" s="223"/>
      <c r="Z2" s="223"/>
      <c r="AA2" s="223"/>
      <c r="AB2" s="223"/>
      <c r="AC2" s="223"/>
      <c r="AT2" s="18" t="s">
        <v>93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125</v>
      </c>
    </row>
    <row r="4" spans="2:46" ht="36.95" customHeight="1">
      <c r="B4" s="22"/>
      <c r="C4" s="179" t="s">
        <v>126</v>
      </c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23"/>
      <c r="T4" s="17" t="s">
        <v>13</v>
      </c>
      <c r="AT4" s="18" t="s">
        <v>6</v>
      </c>
    </row>
    <row r="5" spans="2:18" ht="6.95" customHeight="1">
      <c r="B5" s="22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3"/>
    </row>
    <row r="6" spans="2:18" ht="25.35" customHeight="1">
      <c r="B6" s="22"/>
      <c r="C6" s="25"/>
      <c r="D6" s="29" t="s">
        <v>19</v>
      </c>
      <c r="E6" s="25"/>
      <c r="F6" s="224" t="str">
        <f>'Rekapitulace stavby'!K6</f>
        <v>D 1.01_VV_PZS_r0</v>
      </c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5"/>
      <c r="R6" s="23"/>
    </row>
    <row r="7" spans="2:18" s="1" customFormat="1" ht="32.85" customHeight="1">
      <c r="B7" s="34"/>
      <c r="C7" s="35"/>
      <c r="D7" s="28" t="s">
        <v>127</v>
      </c>
      <c r="E7" s="35"/>
      <c r="F7" s="185" t="s">
        <v>1232</v>
      </c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35"/>
      <c r="R7" s="36"/>
    </row>
    <row r="8" spans="2:18" s="1" customFormat="1" ht="14.45" customHeight="1">
      <c r="B8" s="34"/>
      <c r="C8" s="35"/>
      <c r="D8" s="29" t="s">
        <v>21</v>
      </c>
      <c r="E8" s="35"/>
      <c r="F8" s="27" t="s">
        <v>22</v>
      </c>
      <c r="G8" s="35"/>
      <c r="H8" s="35"/>
      <c r="I8" s="35"/>
      <c r="J8" s="35"/>
      <c r="K8" s="35"/>
      <c r="L8" s="35"/>
      <c r="M8" s="29" t="s">
        <v>23</v>
      </c>
      <c r="N8" s="35"/>
      <c r="O8" s="27" t="s">
        <v>22</v>
      </c>
      <c r="P8" s="35"/>
      <c r="Q8" s="35"/>
      <c r="R8" s="36"/>
    </row>
    <row r="9" spans="2:18" s="1" customFormat="1" ht="14.45" customHeight="1">
      <c r="B9" s="34"/>
      <c r="C9" s="35"/>
      <c r="D9" s="29" t="s">
        <v>24</v>
      </c>
      <c r="E9" s="35"/>
      <c r="F9" s="27" t="s">
        <v>25</v>
      </c>
      <c r="G9" s="35"/>
      <c r="H9" s="35"/>
      <c r="I9" s="35"/>
      <c r="J9" s="35"/>
      <c r="K9" s="35"/>
      <c r="L9" s="35"/>
      <c r="M9" s="29" t="s">
        <v>26</v>
      </c>
      <c r="N9" s="35"/>
      <c r="O9" s="227" t="str">
        <f>'Rekapitulace stavby'!AN8</f>
        <v>3.7.2018</v>
      </c>
      <c r="P9" s="228"/>
      <c r="Q9" s="35"/>
      <c r="R9" s="36"/>
    </row>
    <row r="10" spans="2:18" s="1" customFormat="1" ht="10.9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2:18" s="1" customFormat="1" ht="14.45" customHeight="1">
      <c r="B11" s="34"/>
      <c r="C11" s="35"/>
      <c r="D11" s="29" t="s">
        <v>28</v>
      </c>
      <c r="E11" s="35"/>
      <c r="F11" s="35"/>
      <c r="G11" s="35"/>
      <c r="H11" s="35"/>
      <c r="I11" s="35"/>
      <c r="J11" s="35"/>
      <c r="K11" s="35"/>
      <c r="L11" s="35"/>
      <c r="M11" s="29" t="s">
        <v>29</v>
      </c>
      <c r="N11" s="35"/>
      <c r="O11" s="183" t="str">
        <f>IF('Rekapitulace stavby'!AN10="","",'Rekapitulace stavby'!AN10)</f>
        <v/>
      </c>
      <c r="P11" s="183"/>
      <c r="Q11" s="35"/>
      <c r="R11" s="36"/>
    </row>
    <row r="12" spans="2:18" s="1" customFormat="1" ht="18" customHeight="1">
      <c r="B12" s="34"/>
      <c r="C12" s="35"/>
      <c r="D12" s="35"/>
      <c r="E12" s="27" t="str">
        <f>IF('Rekapitulace stavby'!E11="","",'Rekapitulace stavby'!E11)</f>
        <v xml:space="preserve"> </v>
      </c>
      <c r="F12" s="35"/>
      <c r="G12" s="35"/>
      <c r="H12" s="35"/>
      <c r="I12" s="35"/>
      <c r="J12" s="35"/>
      <c r="K12" s="35"/>
      <c r="L12" s="35"/>
      <c r="M12" s="29" t="s">
        <v>30</v>
      </c>
      <c r="N12" s="35"/>
      <c r="O12" s="183" t="str">
        <f>IF('Rekapitulace stavby'!AN11="","",'Rekapitulace stavby'!AN11)</f>
        <v/>
      </c>
      <c r="P12" s="183"/>
      <c r="Q12" s="35"/>
      <c r="R12" s="36"/>
    </row>
    <row r="13" spans="2:18" s="1" customFormat="1" ht="6.95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2:18" s="1" customFormat="1" ht="14.45" customHeight="1">
      <c r="B14" s="34"/>
      <c r="C14" s="35"/>
      <c r="D14" s="29" t="s">
        <v>31</v>
      </c>
      <c r="E14" s="35"/>
      <c r="F14" s="35"/>
      <c r="G14" s="35"/>
      <c r="H14" s="35"/>
      <c r="I14" s="35"/>
      <c r="J14" s="35"/>
      <c r="K14" s="35"/>
      <c r="L14" s="35"/>
      <c r="M14" s="29" t="s">
        <v>29</v>
      </c>
      <c r="N14" s="35"/>
      <c r="O14" s="229" t="str">
        <f>IF('Rekapitulace stavby'!AN13="","",'Rekapitulace stavby'!AN13)</f>
        <v>Vyplň údaj</v>
      </c>
      <c r="P14" s="183"/>
      <c r="Q14" s="35"/>
      <c r="R14" s="36"/>
    </row>
    <row r="15" spans="2:18" s="1" customFormat="1" ht="18" customHeight="1">
      <c r="B15" s="34"/>
      <c r="C15" s="35"/>
      <c r="D15" s="35"/>
      <c r="E15" s="229" t="str">
        <f>IF('Rekapitulace stavby'!E14="","",'Rekapitulace stavby'!E14)</f>
        <v>Vyplň údaj</v>
      </c>
      <c r="F15" s="230"/>
      <c r="G15" s="230"/>
      <c r="H15" s="230"/>
      <c r="I15" s="230"/>
      <c r="J15" s="230"/>
      <c r="K15" s="230"/>
      <c r="L15" s="230"/>
      <c r="M15" s="29" t="s">
        <v>30</v>
      </c>
      <c r="N15" s="35"/>
      <c r="O15" s="229" t="str">
        <f>IF('Rekapitulace stavby'!AN14="","",'Rekapitulace stavby'!AN14)</f>
        <v>Vyplň údaj</v>
      </c>
      <c r="P15" s="183"/>
      <c r="Q15" s="35"/>
      <c r="R15" s="36"/>
    </row>
    <row r="16" spans="2:18" s="1" customFormat="1" ht="6.95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5" customHeight="1">
      <c r="B17" s="34"/>
      <c r="C17" s="35"/>
      <c r="D17" s="29" t="s">
        <v>33</v>
      </c>
      <c r="E17" s="35"/>
      <c r="F17" s="35"/>
      <c r="G17" s="35"/>
      <c r="H17" s="35"/>
      <c r="I17" s="35"/>
      <c r="J17" s="35"/>
      <c r="K17" s="35"/>
      <c r="L17" s="35"/>
      <c r="M17" s="29" t="s">
        <v>29</v>
      </c>
      <c r="N17" s="35"/>
      <c r="O17" s="183" t="str">
        <f>IF('Rekapitulace stavby'!AN16="","",'Rekapitulace stavby'!AN16)</f>
        <v/>
      </c>
      <c r="P17" s="183"/>
      <c r="Q17" s="35"/>
      <c r="R17" s="36"/>
    </row>
    <row r="18" spans="2:18" s="1" customFormat="1" ht="18" customHeight="1">
      <c r="B18" s="34"/>
      <c r="C18" s="35"/>
      <c r="D18" s="35"/>
      <c r="E18" s="27" t="str">
        <f>IF('Rekapitulace stavby'!E17="","",'Rekapitulace stavby'!E17)</f>
        <v xml:space="preserve"> </v>
      </c>
      <c r="F18" s="35"/>
      <c r="G18" s="35"/>
      <c r="H18" s="35"/>
      <c r="I18" s="35"/>
      <c r="J18" s="35"/>
      <c r="K18" s="35"/>
      <c r="L18" s="35"/>
      <c r="M18" s="29" t="s">
        <v>30</v>
      </c>
      <c r="N18" s="35"/>
      <c r="O18" s="183" t="str">
        <f>IF('Rekapitulace stavby'!AN17="","",'Rekapitulace stavby'!AN17)</f>
        <v/>
      </c>
      <c r="P18" s="183"/>
      <c r="Q18" s="35"/>
      <c r="R18" s="36"/>
    </row>
    <row r="19" spans="2:18" s="1" customFormat="1" ht="6.9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5" customHeight="1">
      <c r="B20" s="34"/>
      <c r="C20" s="35"/>
      <c r="D20" s="29" t="s">
        <v>35</v>
      </c>
      <c r="E20" s="35"/>
      <c r="F20" s="35"/>
      <c r="G20" s="35"/>
      <c r="H20" s="35"/>
      <c r="I20" s="35"/>
      <c r="J20" s="35"/>
      <c r="K20" s="35"/>
      <c r="L20" s="35"/>
      <c r="M20" s="29" t="s">
        <v>29</v>
      </c>
      <c r="N20" s="35"/>
      <c r="O20" s="183" t="str">
        <f>IF('Rekapitulace stavby'!AN19="","",'Rekapitulace stavby'!AN19)</f>
        <v/>
      </c>
      <c r="P20" s="183"/>
      <c r="Q20" s="35"/>
      <c r="R20" s="36"/>
    </row>
    <row r="21" spans="2:18" s="1" customFormat="1" ht="18" customHeight="1">
      <c r="B21" s="34"/>
      <c r="C21" s="35"/>
      <c r="D21" s="35"/>
      <c r="E21" s="27" t="str">
        <f>IF('Rekapitulace stavby'!E20="","",'Rekapitulace stavby'!E20)</f>
        <v xml:space="preserve"> </v>
      </c>
      <c r="F21" s="35"/>
      <c r="G21" s="35"/>
      <c r="H21" s="35"/>
      <c r="I21" s="35"/>
      <c r="J21" s="35"/>
      <c r="K21" s="35"/>
      <c r="L21" s="35"/>
      <c r="M21" s="29" t="s">
        <v>30</v>
      </c>
      <c r="N21" s="35"/>
      <c r="O21" s="183" t="str">
        <f>IF('Rekapitulace stavby'!AN20="","",'Rekapitulace stavby'!AN20)</f>
        <v/>
      </c>
      <c r="P21" s="183"/>
      <c r="Q21" s="35"/>
      <c r="R21" s="36"/>
    </row>
    <row r="22" spans="2:18" s="1" customFormat="1" ht="6.9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5" customHeight="1">
      <c r="B23" s="34"/>
      <c r="C23" s="35"/>
      <c r="D23" s="29" t="s">
        <v>36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16.5" customHeight="1">
      <c r="B24" s="34"/>
      <c r="C24" s="35"/>
      <c r="D24" s="35"/>
      <c r="E24" s="188" t="s">
        <v>22</v>
      </c>
      <c r="F24" s="188"/>
      <c r="G24" s="188"/>
      <c r="H24" s="188"/>
      <c r="I24" s="188"/>
      <c r="J24" s="188"/>
      <c r="K24" s="188"/>
      <c r="L24" s="188"/>
      <c r="M24" s="35"/>
      <c r="N24" s="35"/>
      <c r="O24" s="35"/>
      <c r="P24" s="35"/>
      <c r="Q24" s="35"/>
      <c r="R24" s="36"/>
    </row>
    <row r="25" spans="2:18" s="1" customFormat="1" ht="6.9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5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5" customHeight="1">
      <c r="B27" s="34"/>
      <c r="C27" s="35"/>
      <c r="D27" s="119" t="s">
        <v>129</v>
      </c>
      <c r="E27" s="35"/>
      <c r="F27" s="35"/>
      <c r="G27" s="35"/>
      <c r="H27" s="35"/>
      <c r="I27" s="35"/>
      <c r="J27" s="35"/>
      <c r="K27" s="35"/>
      <c r="L27" s="35"/>
      <c r="M27" s="189">
        <f>N88</f>
        <v>0</v>
      </c>
      <c r="N27" s="189"/>
      <c r="O27" s="189"/>
      <c r="P27" s="189"/>
      <c r="Q27" s="35"/>
      <c r="R27" s="36"/>
    </row>
    <row r="28" spans="2:18" s="1" customFormat="1" ht="14.45" customHeight="1">
      <c r="B28" s="34"/>
      <c r="C28" s="35"/>
      <c r="D28" s="33" t="s">
        <v>114</v>
      </c>
      <c r="E28" s="35"/>
      <c r="F28" s="35"/>
      <c r="G28" s="35"/>
      <c r="H28" s="35"/>
      <c r="I28" s="35"/>
      <c r="J28" s="35"/>
      <c r="K28" s="35"/>
      <c r="L28" s="35"/>
      <c r="M28" s="189">
        <f>N92</f>
        <v>0</v>
      </c>
      <c r="N28" s="189"/>
      <c r="O28" s="189"/>
      <c r="P28" s="189"/>
      <c r="Q28" s="35"/>
      <c r="R28" s="36"/>
    </row>
    <row r="29" spans="2:18" s="1" customFormat="1" ht="6.95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35" customHeight="1">
      <c r="B30" s="34"/>
      <c r="C30" s="35"/>
      <c r="D30" s="120" t="s">
        <v>39</v>
      </c>
      <c r="E30" s="35"/>
      <c r="F30" s="35"/>
      <c r="G30" s="35"/>
      <c r="H30" s="35"/>
      <c r="I30" s="35"/>
      <c r="J30" s="35"/>
      <c r="K30" s="35"/>
      <c r="L30" s="35"/>
      <c r="M30" s="231">
        <f>ROUND(M27+M28,2)</f>
        <v>0</v>
      </c>
      <c r="N30" s="226"/>
      <c r="O30" s="226"/>
      <c r="P30" s="226"/>
      <c r="Q30" s="35"/>
      <c r="R30" s="36"/>
    </row>
    <row r="31" spans="2:18" s="1" customFormat="1" ht="6.95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5" customHeight="1">
      <c r="B32" s="34"/>
      <c r="C32" s="35"/>
      <c r="D32" s="41" t="s">
        <v>40</v>
      </c>
      <c r="E32" s="41" t="s">
        <v>41</v>
      </c>
      <c r="F32" s="42">
        <v>0.21</v>
      </c>
      <c r="G32" s="121" t="s">
        <v>42</v>
      </c>
      <c r="H32" s="232">
        <f>(SUM(BE92:BE99)+SUM(BE117:BE120))</f>
        <v>0</v>
      </c>
      <c r="I32" s="226"/>
      <c r="J32" s="226"/>
      <c r="K32" s="35"/>
      <c r="L32" s="35"/>
      <c r="M32" s="232">
        <f>ROUND((SUM(BE92:BE99)+SUM(BE117:BE120)),2)*F32</f>
        <v>0</v>
      </c>
      <c r="N32" s="226"/>
      <c r="O32" s="226"/>
      <c r="P32" s="226"/>
      <c r="Q32" s="35"/>
      <c r="R32" s="36"/>
    </row>
    <row r="33" spans="2:18" s="1" customFormat="1" ht="14.45" customHeight="1">
      <c r="B33" s="34"/>
      <c r="C33" s="35"/>
      <c r="D33" s="35"/>
      <c r="E33" s="41" t="s">
        <v>43</v>
      </c>
      <c r="F33" s="42">
        <v>0.15</v>
      </c>
      <c r="G33" s="121" t="s">
        <v>42</v>
      </c>
      <c r="H33" s="232">
        <f>(SUM(BF92:BF99)+SUM(BF117:BF120))</f>
        <v>0</v>
      </c>
      <c r="I33" s="226"/>
      <c r="J33" s="226"/>
      <c r="K33" s="35"/>
      <c r="L33" s="35"/>
      <c r="M33" s="232">
        <f>ROUND((SUM(BF92:BF99)+SUM(BF117:BF120)),2)*F33</f>
        <v>0</v>
      </c>
      <c r="N33" s="226"/>
      <c r="O33" s="226"/>
      <c r="P33" s="226"/>
      <c r="Q33" s="35"/>
      <c r="R33" s="36"/>
    </row>
    <row r="34" spans="2:18" s="1" customFormat="1" ht="14.45" customHeight="1" hidden="1">
      <c r="B34" s="34"/>
      <c r="C34" s="35"/>
      <c r="D34" s="35"/>
      <c r="E34" s="41" t="s">
        <v>44</v>
      </c>
      <c r="F34" s="42">
        <v>0.21</v>
      </c>
      <c r="G34" s="121" t="s">
        <v>42</v>
      </c>
      <c r="H34" s="232">
        <f>(SUM(BG92:BG99)+SUM(BG117:BG120))</f>
        <v>0</v>
      </c>
      <c r="I34" s="226"/>
      <c r="J34" s="226"/>
      <c r="K34" s="35"/>
      <c r="L34" s="35"/>
      <c r="M34" s="232">
        <v>0</v>
      </c>
      <c r="N34" s="226"/>
      <c r="O34" s="226"/>
      <c r="P34" s="226"/>
      <c r="Q34" s="35"/>
      <c r="R34" s="36"/>
    </row>
    <row r="35" spans="2:18" s="1" customFormat="1" ht="14.45" customHeight="1" hidden="1">
      <c r="B35" s="34"/>
      <c r="C35" s="35"/>
      <c r="D35" s="35"/>
      <c r="E35" s="41" t="s">
        <v>45</v>
      </c>
      <c r="F35" s="42">
        <v>0.15</v>
      </c>
      <c r="G35" s="121" t="s">
        <v>42</v>
      </c>
      <c r="H35" s="232">
        <f>(SUM(BH92:BH99)+SUM(BH117:BH120))</f>
        <v>0</v>
      </c>
      <c r="I35" s="226"/>
      <c r="J35" s="226"/>
      <c r="K35" s="35"/>
      <c r="L35" s="35"/>
      <c r="M35" s="232">
        <v>0</v>
      </c>
      <c r="N35" s="226"/>
      <c r="O35" s="226"/>
      <c r="P35" s="226"/>
      <c r="Q35" s="35"/>
      <c r="R35" s="36"/>
    </row>
    <row r="36" spans="2:18" s="1" customFormat="1" ht="14.45" customHeight="1" hidden="1">
      <c r="B36" s="34"/>
      <c r="C36" s="35"/>
      <c r="D36" s="35"/>
      <c r="E36" s="41" t="s">
        <v>46</v>
      </c>
      <c r="F36" s="42">
        <v>0</v>
      </c>
      <c r="G36" s="121" t="s">
        <v>42</v>
      </c>
      <c r="H36" s="232">
        <f>(SUM(BI92:BI99)+SUM(BI117:BI120))</f>
        <v>0</v>
      </c>
      <c r="I36" s="226"/>
      <c r="J36" s="226"/>
      <c r="K36" s="35"/>
      <c r="L36" s="35"/>
      <c r="M36" s="232">
        <v>0</v>
      </c>
      <c r="N36" s="226"/>
      <c r="O36" s="226"/>
      <c r="P36" s="226"/>
      <c r="Q36" s="35"/>
      <c r="R36" s="36"/>
    </row>
    <row r="37" spans="2:18" s="1" customFormat="1" ht="6.9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35" customHeight="1">
      <c r="B38" s="34"/>
      <c r="C38" s="117"/>
      <c r="D38" s="122" t="s">
        <v>47</v>
      </c>
      <c r="E38" s="78"/>
      <c r="F38" s="78"/>
      <c r="G38" s="123" t="s">
        <v>48</v>
      </c>
      <c r="H38" s="124" t="s">
        <v>49</v>
      </c>
      <c r="I38" s="78"/>
      <c r="J38" s="78"/>
      <c r="K38" s="78"/>
      <c r="L38" s="233">
        <f>SUM(M30:M36)</f>
        <v>0</v>
      </c>
      <c r="M38" s="233"/>
      <c r="N38" s="233"/>
      <c r="O38" s="233"/>
      <c r="P38" s="234"/>
      <c r="Q38" s="117"/>
      <c r="R38" s="36"/>
    </row>
    <row r="39" spans="2:18" s="1" customFormat="1" ht="14.4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 ht="13.5">
      <c r="B41" s="22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3"/>
    </row>
    <row r="42" spans="2:18" ht="13.5">
      <c r="B42" s="2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3"/>
    </row>
    <row r="43" spans="2:18" ht="13.5"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3"/>
    </row>
    <row r="44" spans="2:18" ht="13.5"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3"/>
    </row>
    <row r="45" spans="2:18" ht="13.5">
      <c r="B45" s="2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3"/>
    </row>
    <row r="46" spans="2:18" ht="13.5">
      <c r="B46" s="2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3"/>
    </row>
    <row r="47" spans="2:18" ht="13.5">
      <c r="B47" s="2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3"/>
    </row>
    <row r="48" spans="2:18" ht="13.5">
      <c r="B48" s="2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3"/>
    </row>
    <row r="49" spans="2:18" ht="13.5">
      <c r="B49" s="22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3"/>
    </row>
    <row r="50" spans="2:18" s="1" customFormat="1" ht="13.5">
      <c r="B50" s="34"/>
      <c r="C50" s="35"/>
      <c r="D50" s="49" t="s">
        <v>50</v>
      </c>
      <c r="E50" s="50"/>
      <c r="F50" s="50"/>
      <c r="G50" s="50"/>
      <c r="H50" s="51"/>
      <c r="I50" s="35"/>
      <c r="J50" s="49" t="s">
        <v>51</v>
      </c>
      <c r="K50" s="50"/>
      <c r="L50" s="50"/>
      <c r="M50" s="50"/>
      <c r="N50" s="50"/>
      <c r="O50" s="50"/>
      <c r="P50" s="51"/>
      <c r="Q50" s="35"/>
      <c r="R50" s="36"/>
    </row>
    <row r="51" spans="2:18" ht="13.5">
      <c r="B51" s="22"/>
      <c r="C51" s="25"/>
      <c r="D51" s="52"/>
      <c r="E51" s="25"/>
      <c r="F51" s="25"/>
      <c r="G51" s="25"/>
      <c r="H51" s="53"/>
      <c r="I51" s="25"/>
      <c r="J51" s="52"/>
      <c r="K51" s="25"/>
      <c r="L51" s="25"/>
      <c r="M51" s="25"/>
      <c r="N51" s="25"/>
      <c r="O51" s="25"/>
      <c r="P51" s="53"/>
      <c r="Q51" s="25"/>
      <c r="R51" s="23"/>
    </row>
    <row r="52" spans="2:18" ht="13.5">
      <c r="B52" s="22"/>
      <c r="C52" s="25"/>
      <c r="D52" s="52"/>
      <c r="E52" s="25"/>
      <c r="F52" s="25"/>
      <c r="G52" s="25"/>
      <c r="H52" s="53"/>
      <c r="I52" s="25"/>
      <c r="J52" s="52"/>
      <c r="K52" s="25"/>
      <c r="L52" s="25"/>
      <c r="M52" s="25"/>
      <c r="N52" s="25"/>
      <c r="O52" s="25"/>
      <c r="P52" s="53"/>
      <c r="Q52" s="25"/>
      <c r="R52" s="23"/>
    </row>
    <row r="53" spans="2:18" ht="13.5">
      <c r="B53" s="22"/>
      <c r="C53" s="25"/>
      <c r="D53" s="52"/>
      <c r="E53" s="25"/>
      <c r="F53" s="25"/>
      <c r="G53" s="25"/>
      <c r="H53" s="53"/>
      <c r="I53" s="25"/>
      <c r="J53" s="52"/>
      <c r="K53" s="25"/>
      <c r="L53" s="25"/>
      <c r="M53" s="25"/>
      <c r="N53" s="25"/>
      <c r="O53" s="25"/>
      <c r="P53" s="53"/>
      <c r="Q53" s="25"/>
      <c r="R53" s="23"/>
    </row>
    <row r="54" spans="2:18" ht="13.5">
      <c r="B54" s="22"/>
      <c r="C54" s="25"/>
      <c r="D54" s="52"/>
      <c r="E54" s="25"/>
      <c r="F54" s="25"/>
      <c r="G54" s="25"/>
      <c r="H54" s="53"/>
      <c r="I54" s="25"/>
      <c r="J54" s="52"/>
      <c r="K54" s="25"/>
      <c r="L54" s="25"/>
      <c r="M54" s="25"/>
      <c r="N54" s="25"/>
      <c r="O54" s="25"/>
      <c r="P54" s="53"/>
      <c r="Q54" s="25"/>
      <c r="R54" s="23"/>
    </row>
    <row r="55" spans="2:18" ht="13.5">
      <c r="B55" s="22"/>
      <c r="C55" s="25"/>
      <c r="D55" s="52"/>
      <c r="E55" s="25"/>
      <c r="F55" s="25"/>
      <c r="G55" s="25"/>
      <c r="H55" s="53"/>
      <c r="I55" s="25"/>
      <c r="J55" s="52"/>
      <c r="K55" s="25"/>
      <c r="L55" s="25"/>
      <c r="M55" s="25"/>
      <c r="N55" s="25"/>
      <c r="O55" s="25"/>
      <c r="P55" s="53"/>
      <c r="Q55" s="25"/>
      <c r="R55" s="23"/>
    </row>
    <row r="56" spans="2:18" ht="13.5">
      <c r="B56" s="22"/>
      <c r="C56" s="25"/>
      <c r="D56" s="52"/>
      <c r="E56" s="25"/>
      <c r="F56" s="25"/>
      <c r="G56" s="25"/>
      <c r="H56" s="53"/>
      <c r="I56" s="25"/>
      <c r="J56" s="52"/>
      <c r="K56" s="25"/>
      <c r="L56" s="25"/>
      <c r="M56" s="25"/>
      <c r="N56" s="25"/>
      <c r="O56" s="25"/>
      <c r="P56" s="53"/>
      <c r="Q56" s="25"/>
      <c r="R56" s="23"/>
    </row>
    <row r="57" spans="2:18" ht="13.5">
      <c r="B57" s="22"/>
      <c r="C57" s="25"/>
      <c r="D57" s="52"/>
      <c r="E57" s="25"/>
      <c r="F57" s="25"/>
      <c r="G57" s="25"/>
      <c r="H57" s="53"/>
      <c r="I57" s="25"/>
      <c r="J57" s="52"/>
      <c r="K57" s="25"/>
      <c r="L57" s="25"/>
      <c r="M57" s="25"/>
      <c r="N57" s="25"/>
      <c r="O57" s="25"/>
      <c r="P57" s="53"/>
      <c r="Q57" s="25"/>
      <c r="R57" s="23"/>
    </row>
    <row r="58" spans="2:18" ht="13.5">
      <c r="B58" s="22"/>
      <c r="C58" s="25"/>
      <c r="D58" s="52"/>
      <c r="E58" s="25"/>
      <c r="F58" s="25"/>
      <c r="G58" s="25"/>
      <c r="H58" s="53"/>
      <c r="I58" s="25"/>
      <c r="J58" s="52"/>
      <c r="K58" s="25"/>
      <c r="L58" s="25"/>
      <c r="M58" s="25"/>
      <c r="N58" s="25"/>
      <c r="O58" s="25"/>
      <c r="P58" s="53"/>
      <c r="Q58" s="25"/>
      <c r="R58" s="23"/>
    </row>
    <row r="59" spans="2:18" s="1" customFormat="1" ht="13.5">
      <c r="B59" s="34"/>
      <c r="C59" s="35"/>
      <c r="D59" s="54" t="s">
        <v>52</v>
      </c>
      <c r="E59" s="55"/>
      <c r="F59" s="55"/>
      <c r="G59" s="56" t="s">
        <v>53</v>
      </c>
      <c r="H59" s="57"/>
      <c r="I59" s="35"/>
      <c r="J59" s="54" t="s">
        <v>52</v>
      </c>
      <c r="K59" s="55"/>
      <c r="L59" s="55"/>
      <c r="M59" s="55"/>
      <c r="N59" s="56" t="s">
        <v>53</v>
      </c>
      <c r="O59" s="55"/>
      <c r="P59" s="57"/>
      <c r="Q59" s="35"/>
      <c r="R59" s="36"/>
    </row>
    <row r="60" spans="2:18" ht="13.5">
      <c r="B60" s="22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3"/>
    </row>
    <row r="61" spans="2:18" s="1" customFormat="1" ht="13.5">
      <c r="B61" s="34"/>
      <c r="C61" s="35"/>
      <c r="D61" s="49" t="s">
        <v>54</v>
      </c>
      <c r="E61" s="50"/>
      <c r="F61" s="50"/>
      <c r="G61" s="50"/>
      <c r="H61" s="51"/>
      <c r="I61" s="35"/>
      <c r="J61" s="49" t="s">
        <v>55</v>
      </c>
      <c r="K61" s="50"/>
      <c r="L61" s="50"/>
      <c r="M61" s="50"/>
      <c r="N61" s="50"/>
      <c r="O61" s="50"/>
      <c r="P61" s="51"/>
      <c r="Q61" s="35"/>
      <c r="R61" s="36"/>
    </row>
    <row r="62" spans="2:18" ht="13.5">
      <c r="B62" s="22"/>
      <c r="C62" s="25"/>
      <c r="D62" s="52"/>
      <c r="E62" s="25"/>
      <c r="F62" s="25"/>
      <c r="G62" s="25"/>
      <c r="H62" s="53"/>
      <c r="I62" s="25"/>
      <c r="J62" s="52"/>
      <c r="K62" s="25"/>
      <c r="L62" s="25"/>
      <c r="M62" s="25"/>
      <c r="N62" s="25"/>
      <c r="O62" s="25"/>
      <c r="P62" s="53"/>
      <c r="Q62" s="25"/>
      <c r="R62" s="23"/>
    </row>
    <row r="63" spans="2:18" ht="13.5">
      <c r="B63" s="22"/>
      <c r="C63" s="25"/>
      <c r="D63" s="52"/>
      <c r="E63" s="25"/>
      <c r="F63" s="25"/>
      <c r="G63" s="25"/>
      <c r="H63" s="53"/>
      <c r="I63" s="25"/>
      <c r="J63" s="52"/>
      <c r="K63" s="25"/>
      <c r="L63" s="25"/>
      <c r="M63" s="25"/>
      <c r="N63" s="25"/>
      <c r="O63" s="25"/>
      <c r="P63" s="53"/>
      <c r="Q63" s="25"/>
      <c r="R63" s="23"/>
    </row>
    <row r="64" spans="2:18" ht="13.5">
      <c r="B64" s="22"/>
      <c r="C64" s="25"/>
      <c r="D64" s="52"/>
      <c r="E64" s="25"/>
      <c r="F64" s="25"/>
      <c r="G64" s="25"/>
      <c r="H64" s="53"/>
      <c r="I64" s="25"/>
      <c r="J64" s="52"/>
      <c r="K64" s="25"/>
      <c r="L64" s="25"/>
      <c r="M64" s="25"/>
      <c r="N64" s="25"/>
      <c r="O64" s="25"/>
      <c r="P64" s="53"/>
      <c r="Q64" s="25"/>
      <c r="R64" s="23"/>
    </row>
    <row r="65" spans="2:18" ht="13.5">
      <c r="B65" s="22"/>
      <c r="C65" s="25"/>
      <c r="D65" s="52"/>
      <c r="E65" s="25"/>
      <c r="F65" s="25"/>
      <c r="G65" s="25"/>
      <c r="H65" s="53"/>
      <c r="I65" s="25"/>
      <c r="J65" s="52"/>
      <c r="K65" s="25"/>
      <c r="L65" s="25"/>
      <c r="M65" s="25"/>
      <c r="N65" s="25"/>
      <c r="O65" s="25"/>
      <c r="P65" s="53"/>
      <c r="Q65" s="25"/>
      <c r="R65" s="23"/>
    </row>
    <row r="66" spans="2:18" ht="13.5">
      <c r="B66" s="22"/>
      <c r="C66" s="25"/>
      <c r="D66" s="52"/>
      <c r="E66" s="25"/>
      <c r="F66" s="25"/>
      <c r="G66" s="25"/>
      <c r="H66" s="53"/>
      <c r="I66" s="25"/>
      <c r="J66" s="52"/>
      <c r="K66" s="25"/>
      <c r="L66" s="25"/>
      <c r="M66" s="25"/>
      <c r="N66" s="25"/>
      <c r="O66" s="25"/>
      <c r="P66" s="53"/>
      <c r="Q66" s="25"/>
      <c r="R66" s="23"/>
    </row>
    <row r="67" spans="2:18" ht="13.5">
      <c r="B67" s="22"/>
      <c r="C67" s="25"/>
      <c r="D67" s="52"/>
      <c r="E67" s="25"/>
      <c r="F67" s="25"/>
      <c r="G67" s="25"/>
      <c r="H67" s="53"/>
      <c r="I67" s="25"/>
      <c r="J67" s="52"/>
      <c r="K67" s="25"/>
      <c r="L67" s="25"/>
      <c r="M67" s="25"/>
      <c r="N67" s="25"/>
      <c r="O67" s="25"/>
      <c r="P67" s="53"/>
      <c r="Q67" s="25"/>
      <c r="R67" s="23"/>
    </row>
    <row r="68" spans="2:18" ht="13.5">
      <c r="B68" s="22"/>
      <c r="C68" s="25"/>
      <c r="D68" s="52"/>
      <c r="E68" s="25"/>
      <c r="F68" s="25"/>
      <c r="G68" s="25"/>
      <c r="H68" s="53"/>
      <c r="I68" s="25"/>
      <c r="J68" s="52"/>
      <c r="K68" s="25"/>
      <c r="L68" s="25"/>
      <c r="M68" s="25"/>
      <c r="N68" s="25"/>
      <c r="O68" s="25"/>
      <c r="P68" s="53"/>
      <c r="Q68" s="25"/>
      <c r="R68" s="23"/>
    </row>
    <row r="69" spans="2:18" ht="13.5">
      <c r="B69" s="22"/>
      <c r="C69" s="25"/>
      <c r="D69" s="52"/>
      <c r="E69" s="25"/>
      <c r="F69" s="25"/>
      <c r="G69" s="25"/>
      <c r="H69" s="53"/>
      <c r="I69" s="25"/>
      <c r="J69" s="52"/>
      <c r="K69" s="25"/>
      <c r="L69" s="25"/>
      <c r="M69" s="25"/>
      <c r="N69" s="25"/>
      <c r="O69" s="25"/>
      <c r="P69" s="53"/>
      <c r="Q69" s="25"/>
      <c r="R69" s="23"/>
    </row>
    <row r="70" spans="2:18" s="1" customFormat="1" ht="13.5">
      <c r="B70" s="34"/>
      <c r="C70" s="35"/>
      <c r="D70" s="54" t="s">
        <v>52</v>
      </c>
      <c r="E70" s="55"/>
      <c r="F70" s="55"/>
      <c r="G70" s="56" t="s">
        <v>53</v>
      </c>
      <c r="H70" s="57"/>
      <c r="I70" s="35"/>
      <c r="J70" s="54" t="s">
        <v>52</v>
      </c>
      <c r="K70" s="55"/>
      <c r="L70" s="55"/>
      <c r="M70" s="55"/>
      <c r="N70" s="56" t="s">
        <v>53</v>
      </c>
      <c r="O70" s="55"/>
      <c r="P70" s="57"/>
      <c r="Q70" s="35"/>
      <c r="R70" s="36"/>
    </row>
    <row r="71" spans="2:18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5" customHeight="1">
      <c r="B75" s="125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7"/>
    </row>
    <row r="76" spans="2:21" s="1" customFormat="1" ht="36.95" customHeight="1">
      <c r="B76" s="34"/>
      <c r="C76" s="179" t="s">
        <v>130</v>
      </c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36"/>
      <c r="T76" s="128"/>
      <c r="U76" s="128"/>
    </row>
    <row r="77" spans="2:21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  <c r="T77" s="128"/>
      <c r="U77" s="128"/>
    </row>
    <row r="78" spans="2:21" s="1" customFormat="1" ht="30" customHeight="1">
      <c r="B78" s="34"/>
      <c r="C78" s="29" t="s">
        <v>19</v>
      </c>
      <c r="D78" s="35"/>
      <c r="E78" s="35"/>
      <c r="F78" s="224" t="str">
        <f>F6</f>
        <v>D 1.01_VV_PZS_r0</v>
      </c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35"/>
      <c r="R78" s="36"/>
      <c r="T78" s="128"/>
      <c r="U78" s="128"/>
    </row>
    <row r="79" spans="2:21" s="1" customFormat="1" ht="36.95" customHeight="1">
      <c r="B79" s="34"/>
      <c r="C79" s="68" t="s">
        <v>127</v>
      </c>
      <c r="D79" s="35"/>
      <c r="E79" s="35"/>
      <c r="F79" s="199" t="str">
        <f>F7</f>
        <v>D 1.01.4.3 - ZAŘÍZEN - D 1.01.4.3 - ZAŘÍZENÍ VZT</v>
      </c>
      <c r="G79" s="226"/>
      <c r="H79" s="226"/>
      <c r="I79" s="226"/>
      <c r="J79" s="226"/>
      <c r="K79" s="226"/>
      <c r="L79" s="226"/>
      <c r="M79" s="226"/>
      <c r="N79" s="226"/>
      <c r="O79" s="226"/>
      <c r="P79" s="226"/>
      <c r="Q79" s="35"/>
      <c r="R79" s="36"/>
      <c r="T79" s="128"/>
      <c r="U79" s="128"/>
    </row>
    <row r="80" spans="2:21" s="1" customFormat="1" ht="6.95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  <c r="T80" s="128"/>
      <c r="U80" s="128"/>
    </row>
    <row r="81" spans="2:21" s="1" customFormat="1" ht="18" customHeight="1">
      <c r="B81" s="34"/>
      <c r="C81" s="29" t="s">
        <v>24</v>
      </c>
      <c r="D81" s="35"/>
      <c r="E81" s="35"/>
      <c r="F81" s="27" t="str">
        <f>F9</f>
        <v xml:space="preserve"> </v>
      </c>
      <c r="G81" s="35"/>
      <c r="H81" s="35"/>
      <c r="I81" s="35"/>
      <c r="J81" s="35"/>
      <c r="K81" s="29" t="s">
        <v>26</v>
      </c>
      <c r="L81" s="35"/>
      <c r="M81" s="228" t="str">
        <f>IF(O9="","",O9)</f>
        <v>3.7.2018</v>
      </c>
      <c r="N81" s="228"/>
      <c r="O81" s="228"/>
      <c r="P81" s="228"/>
      <c r="Q81" s="35"/>
      <c r="R81" s="36"/>
      <c r="T81" s="128"/>
      <c r="U81" s="128"/>
    </row>
    <row r="82" spans="2:21" s="1" customFormat="1" ht="6.95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  <c r="T82" s="128"/>
      <c r="U82" s="128"/>
    </row>
    <row r="83" spans="2:21" s="1" customFormat="1" ht="13.5">
      <c r="B83" s="34"/>
      <c r="C83" s="29" t="s">
        <v>28</v>
      </c>
      <c r="D83" s="35"/>
      <c r="E83" s="35"/>
      <c r="F83" s="27" t="str">
        <f>E12</f>
        <v xml:space="preserve"> </v>
      </c>
      <c r="G83" s="35"/>
      <c r="H83" s="35"/>
      <c r="I83" s="35"/>
      <c r="J83" s="35"/>
      <c r="K83" s="29" t="s">
        <v>33</v>
      </c>
      <c r="L83" s="35"/>
      <c r="M83" s="183" t="str">
        <f>E18</f>
        <v xml:space="preserve"> </v>
      </c>
      <c r="N83" s="183"/>
      <c r="O83" s="183"/>
      <c r="P83" s="183"/>
      <c r="Q83" s="183"/>
      <c r="R83" s="36"/>
      <c r="T83" s="128"/>
      <c r="U83" s="128"/>
    </row>
    <row r="84" spans="2:21" s="1" customFormat="1" ht="14.45" customHeight="1">
      <c r="B84" s="34"/>
      <c r="C84" s="29" t="s">
        <v>31</v>
      </c>
      <c r="D84" s="35"/>
      <c r="E84" s="35"/>
      <c r="F84" s="27" t="str">
        <f>IF(E15="","",E15)</f>
        <v>Vyplň údaj</v>
      </c>
      <c r="G84" s="35"/>
      <c r="H84" s="35"/>
      <c r="I84" s="35"/>
      <c r="J84" s="35"/>
      <c r="K84" s="29" t="s">
        <v>35</v>
      </c>
      <c r="L84" s="35"/>
      <c r="M84" s="183" t="str">
        <f>E21</f>
        <v xml:space="preserve"> </v>
      </c>
      <c r="N84" s="183"/>
      <c r="O84" s="183"/>
      <c r="P84" s="183"/>
      <c r="Q84" s="183"/>
      <c r="R84" s="36"/>
      <c r="T84" s="128"/>
      <c r="U84" s="128"/>
    </row>
    <row r="85" spans="2:21" s="1" customFormat="1" ht="10.3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  <c r="T85" s="128"/>
      <c r="U85" s="128"/>
    </row>
    <row r="86" spans="2:21" s="1" customFormat="1" ht="29.25" customHeight="1">
      <c r="B86" s="34"/>
      <c r="C86" s="235" t="s">
        <v>131</v>
      </c>
      <c r="D86" s="236"/>
      <c r="E86" s="236"/>
      <c r="F86" s="236"/>
      <c r="G86" s="236"/>
      <c r="H86" s="117"/>
      <c r="I86" s="117"/>
      <c r="J86" s="117"/>
      <c r="K86" s="117"/>
      <c r="L86" s="117"/>
      <c r="M86" s="117"/>
      <c r="N86" s="235" t="s">
        <v>132</v>
      </c>
      <c r="O86" s="236"/>
      <c r="P86" s="236"/>
      <c r="Q86" s="236"/>
      <c r="R86" s="36"/>
      <c r="T86" s="128"/>
      <c r="U86" s="128"/>
    </row>
    <row r="87" spans="2:21" s="1" customFormat="1" ht="10.3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  <c r="T87" s="128"/>
      <c r="U87" s="128"/>
    </row>
    <row r="88" spans="2:47" s="1" customFormat="1" ht="29.25" customHeight="1">
      <c r="B88" s="34"/>
      <c r="C88" s="129" t="s">
        <v>133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220">
        <f>N117</f>
        <v>0</v>
      </c>
      <c r="O88" s="237"/>
      <c r="P88" s="237"/>
      <c r="Q88" s="237"/>
      <c r="R88" s="36"/>
      <c r="T88" s="128"/>
      <c r="U88" s="128"/>
      <c r="AU88" s="18" t="s">
        <v>134</v>
      </c>
    </row>
    <row r="89" spans="2:21" s="6" customFormat="1" ht="24.95" customHeight="1">
      <c r="B89" s="130"/>
      <c r="C89" s="131"/>
      <c r="D89" s="132" t="s">
        <v>1229</v>
      </c>
      <c r="E89" s="131"/>
      <c r="F89" s="131"/>
      <c r="G89" s="131"/>
      <c r="H89" s="131"/>
      <c r="I89" s="131"/>
      <c r="J89" s="131"/>
      <c r="K89" s="131"/>
      <c r="L89" s="131"/>
      <c r="M89" s="131"/>
      <c r="N89" s="238">
        <f>N118</f>
        <v>0</v>
      </c>
      <c r="O89" s="239"/>
      <c r="P89" s="239"/>
      <c r="Q89" s="239"/>
      <c r="R89" s="133"/>
      <c r="T89" s="134"/>
      <c r="U89" s="134"/>
    </row>
    <row r="90" spans="2:21" s="7" customFormat="1" ht="19.9" customHeight="1">
      <c r="B90" s="135"/>
      <c r="C90" s="136"/>
      <c r="D90" s="105" t="s">
        <v>1230</v>
      </c>
      <c r="E90" s="136"/>
      <c r="F90" s="136"/>
      <c r="G90" s="136"/>
      <c r="H90" s="136"/>
      <c r="I90" s="136"/>
      <c r="J90" s="136"/>
      <c r="K90" s="136"/>
      <c r="L90" s="136"/>
      <c r="M90" s="136"/>
      <c r="N90" s="216">
        <f>N119</f>
        <v>0</v>
      </c>
      <c r="O90" s="240"/>
      <c r="P90" s="240"/>
      <c r="Q90" s="240"/>
      <c r="R90" s="137"/>
      <c r="T90" s="138"/>
      <c r="U90" s="138"/>
    </row>
    <row r="91" spans="2:21" s="1" customFormat="1" ht="21.75" customHeight="1">
      <c r="B91" s="34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6"/>
      <c r="T91" s="128"/>
      <c r="U91" s="128"/>
    </row>
    <row r="92" spans="2:21" s="1" customFormat="1" ht="29.25" customHeight="1">
      <c r="B92" s="34"/>
      <c r="C92" s="129" t="s">
        <v>163</v>
      </c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237">
        <f>ROUND(N93+N94+N95+N96+N97+N98,2)</f>
        <v>0</v>
      </c>
      <c r="O92" s="241"/>
      <c r="P92" s="241"/>
      <c r="Q92" s="241"/>
      <c r="R92" s="36"/>
      <c r="T92" s="139"/>
      <c r="U92" s="140" t="s">
        <v>40</v>
      </c>
    </row>
    <row r="93" spans="2:65" s="1" customFormat="1" ht="18" customHeight="1">
      <c r="B93" s="34"/>
      <c r="C93" s="35"/>
      <c r="D93" s="217" t="s">
        <v>164</v>
      </c>
      <c r="E93" s="218"/>
      <c r="F93" s="218"/>
      <c r="G93" s="218"/>
      <c r="H93" s="218"/>
      <c r="I93" s="35"/>
      <c r="J93" s="35"/>
      <c r="K93" s="35"/>
      <c r="L93" s="35"/>
      <c r="M93" s="35"/>
      <c r="N93" s="215">
        <f>ROUND(N88*T93,2)</f>
        <v>0</v>
      </c>
      <c r="O93" s="216"/>
      <c r="P93" s="216"/>
      <c r="Q93" s="216"/>
      <c r="R93" s="36"/>
      <c r="S93" s="141"/>
      <c r="T93" s="142"/>
      <c r="U93" s="143" t="s">
        <v>41</v>
      </c>
      <c r="V93" s="141"/>
      <c r="W93" s="141"/>
      <c r="X93" s="141"/>
      <c r="Y93" s="141"/>
      <c r="Z93" s="141"/>
      <c r="AA93" s="141"/>
      <c r="AB93" s="141"/>
      <c r="AC93" s="141"/>
      <c r="AD93" s="141"/>
      <c r="AE93" s="141"/>
      <c r="AF93" s="141"/>
      <c r="AG93" s="141"/>
      <c r="AH93" s="141"/>
      <c r="AI93" s="141"/>
      <c r="AJ93" s="141"/>
      <c r="AK93" s="141"/>
      <c r="AL93" s="141"/>
      <c r="AM93" s="141"/>
      <c r="AN93" s="141"/>
      <c r="AO93" s="141"/>
      <c r="AP93" s="141"/>
      <c r="AQ93" s="141"/>
      <c r="AR93" s="141"/>
      <c r="AS93" s="141"/>
      <c r="AT93" s="141"/>
      <c r="AU93" s="141"/>
      <c r="AV93" s="141"/>
      <c r="AW93" s="141"/>
      <c r="AX93" s="141"/>
      <c r="AY93" s="144" t="s">
        <v>165</v>
      </c>
      <c r="AZ93" s="141"/>
      <c r="BA93" s="141"/>
      <c r="BB93" s="141"/>
      <c r="BC93" s="141"/>
      <c r="BD93" s="141"/>
      <c r="BE93" s="145">
        <f aca="true" t="shared" si="0" ref="BE93:BE98">IF(U93="základní",N93,0)</f>
        <v>0</v>
      </c>
      <c r="BF93" s="145">
        <f aca="true" t="shared" si="1" ref="BF93:BF98">IF(U93="snížená",N93,0)</f>
        <v>0</v>
      </c>
      <c r="BG93" s="145">
        <f aca="true" t="shared" si="2" ref="BG93:BG98">IF(U93="zákl. přenesená",N93,0)</f>
        <v>0</v>
      </c>
      <c r="BH93" s="145">
        <f aca="true" t="shared" si="3" ref="BH93:BH98">IF(U93="sníž. přenesená",N93,0)</f>
        <v>0</v>
      </c>
      <c r="BI93" s="145">
        <f aca="true" t="shared" si="4" ref="BI93:BI98">IF(U93="nulová",N93,0)</f>
        <v>0</v>
      </c>
      <c r="BJ93" s="144" t="s">
        <v>83</v>
      </c>
      <c r="BK93" s="141"/>
      <c r="BL93" s="141"/>
      <c r="BM93" s="141"/>
    </row>
    <row r="94" spans="2:65" s="1" customFormat="1" ht="18" customHeight="1">
      <c r="B94" s="34"/>
      <c r="C94" s="35"/>
      <c r="D94" s="217" t="s">
        <v>166</v>
      </c>
      <c r="E94" s="218"/>
      <c r="F94" s="218"/>
      <c r="G94" s="218"/>
      <c r="H94" s="218"/>
      <c r="I94" s="35"/>
      <c r="J94" s="35"/>
      <c r="K94" s="35"/>
      <c r="L94" s="35"/>
      <c r="M94" s="35"/>
      <c r="N94" s="215">
        <f>ROUND(N88*T94,2)</f>
        <v>0</v>
      </c>
      <c r="O94" s="216"/>
      <c r="P94" s="216"/>
      <c r="Q94" s="216"/>
      <c r="R94" s="36"/>
      <c r="S94" s="141"/>
      <c r="T94" s="142"/>
      <c r="U94" s="143" t="s">
        <v>41</v>
      </c>
      <c r="V94" s="141"/>
      <c r="W94" s="141"/>
      <c r="X94" s="141"/>
      <c r="Y94" s="141"/>
      <c r="Z94" s="141"/>
      <c r="AA94" s="141"/>
      <c r="AB94" s="141"/>
      <c r="AC94" s="141"/>
      <c r="AD94" s="141"/>
      <c r="AE94" s="141"/>
      <c r="AF94" s="141"/>
      <c r="AG94" s="141"/>
      <c r="AH94" s="141"/>
      <c r="AI94" s="141"/>
      <c r="AJ94" s="141"/>
      <c r="AK94" s="141"/>
      <c r="AL94" s="141"/>
      <c r="AM94" s="141"/>
      <c r="AN94" s="141"/>
      <c r="AO94" s="141"/>
      <c r="AP94" s="141"/>
      <c r="AQ94" s="141"/>
      <c r="AR94" s="141"/>
      <c r="AS94" s="141"/>
      <c r="AT94" s="141"/>
      <c r="AU94" s="141"/>
      <c r="AV94" s="141"/>
      <c r="AW94" s="141"/>
      <c r="AX94" s="141"/>
      <c r="AY94" s="144" t="s">
        <v>165</v>
      </c>
      <c r="AZ94" s="141"/>
      <c r="BA94" s="141"/>
      <c r="BB94" s="141"/>
      <c r="BC94" s="141"/>
      <c r="BD94" s="141"/>
      <c r="BE94" s="145">
        <f t="shared" si="0"/>
        <v>0</v>
      </c>
      <c r="BF94" s="145">
        <f t="shared" si="1"/>
        <v>0</v>
      </c>
      <c r="BG94" s="145">
        <f t="shared" si="2"/>
        <v>0</v>
      </c>
      <c r="BH94" s="145">
        <f t="shared" si="3"/>
        <v>0</v>
      </c>
      <c r="BI94" s="145">
        <f t="shared" si="4"/>
        <v>0</v>
      </c>
      <c r="BJ94" s="144" t="s">
        <v>83</v>
      </c>
      <c r="BK94" s="141"/>
      <c r="BL94" s="141"/>
      <c r="BM94" s="141"/>
    </row>
    <row r="95" spans="2:65" s="1" customFormat="1" ht="18" customHeight="1">
      <c r="B95" s="34"/>
      <c r="C95" s="35"/>
      <c r="D95" s="217" t="s">
        <v>167</v>
      </c>
      <c r="E95" s="218"/>
      <c r="F95" s="218"/>
      <c r="G95" s="218"/>
      <c r="H95" s="218"/>
      <c r="I95" s="35"/>
      <c r="J95" s="35"/>
      <c r="K95" s="35"/>
      <c r="L95" s="35"/>
      <c r="M95" s="35"/>
      <c r="N95" s="215">
        <f>ROUND(N88*T95,2)</f>
        <v>0</v>
      </c>
      <c r="O95" s="216"/>
      <c r="P95" s="216"/>
      <c r="Q95" s="216"/>
      <c r="R95" s="36"/>
      <c r="S95" s="141"/>
      <c r="T95" s="142"/>
      <c r="U95" s="143" t="s">
        <v>41</v>
      </c>
      <c r="V95" s="141"/>
      <c r="W95" s="141"/>
      <c r="X95" s="141"/>
      <c r="Y95" s="141"/>
      <c r="Z95" s="141"/>
      <c r="AA95" s="141"/>
      <c r="AB95" s="141"/>
      <c r="AC95" s="141"/>
      <c r="AD95" s="141"/>
      <c r="AE95" s="141"/>
      <c r="AF95" s="141"/>
      <c r="AG95" s="141"/>
      <c r="AH95" s="141"/>
      <c r="AI95" s="141"/>
      <c r="AJ95" s="141"/>
      <c r="AK95" s="141"/>
      <c r="AL95" s="141"/>
      <c r="AM95" s="141"/>
      <c r="AN95" s="141"/>
      <c r="AO95" s="141"/>
      <c r="AP95" s="141"/>
      <c r="AQ95" s="141"/>
      <c r="AR95" s="141"/>
      <c r="AS95" s="141"/>
      <c r="AT95" s="141"/>
      <c r="AU95" s="141"/>
      <c r="AV95" s="141"/>
      <c r="AW95" s="141"/>
      <c r="AX95" s="141"/>
      <c r="AY95" s="144" t="s">
        <v>165</v>
      </c>
      <c r="AZ95" s="141"/>
      <c r="BA95" s="141"/>
      <c r="BB95" s="141"/>
      <c r="BC95" s="141"/>
      <c r="BD95" s="141"/>
      <c r="BE95" s="145">
        <f t="shared" si="0"/>
        <v>0</v>
      </c>
      <c r="BF95" s="145">
        <f t="shared" si="1"/>
        <v>0</v>
      </c>
      <c r="BG95" s="145">
        <f t="shared" si="2"/>
        <v>0</v>
      </c>
      <c r="BH95" s="145">
        <f t="shared" si="3"/>
        <v>0</v>
      </c>
      <c r="BI95" s="145">
        <f t="shared" si="4"/>
        <v>0</v>
      </c>
      <c r="BJ95" s="144" t="s">
        <v>83</v>
      </c>
      <c r="BK95" s="141"/>
      <c r="BL95" s="141"/>
      <c r="BM95" s="141"/>
    </row>
    <row r="96" spans="2:65" s="1" customFormat="1" ht="18" customHeight="1">
      <c r="B96" s="34"/>
      <c r="C96" s="35"/>
      <c r="D96" s="217" t="s">
        <v>168</v>
      </c>
      <c r="E96" s="218"/>
      <c r="F96" s="218"/>
      <c r="G96" s="218"/>
      <c r="H96" s="218"/>
      <c r="I96" s="35"/>
      <c r="J96" s="35"/>
      <c r="K96" s="35"/>
      <c r="L96" s="35"/>
      <c r="M96" s="35"/>
      <c r="N96" s="215">
        <f>ROUND(N88*T96,2)</f>
        <v>0</v>
      </c>
      <c r="O96" s="216"/>
      <c r="P96" s="216"/>
      <c r="Q96" s="216"/>
      <c r="R96" s="36"/>
      <c r="S96" s="141"/>
      <c r="T96" s="142"/>
      <c r="U96" s="143" t="s">
        <v>41</v>
      </c>
      <c r="V96" s="141"/>
      <c r="W96" s="141"/>
      <c r="X96" s="141"/>
      <c r="Y96" s="141"/>
      <c r="Z96" s="141"/>
      <c r="AA96" s="141"/>
      <c r="AB96" s="141"/>
      <c r="AC96" s="141"/>
      <c r="AD96" s="141"/>
      <c r="AE96" s="141"/>
      <c r="AF96" s="141"/>
      <c r="AG96" s="141"/>
      <c r="AH96" s="141"/>
      <c r="AI96" s="141"/>
      <c r="AJ96" s="141"/>
      <c r="AK96" s="141"/>
      <c r="AL96" s="141"/>
      <c r="AM96" s="141"/>
      <c r="AN96" s="141"/>
      <c r="AO96" s="141"/>
      <c r="AP96" s="141"/>
      <c r="AQ96" s="141"/>
      <c r="AR96" s="141"/>
      <c r="AS96" s="141"/>
      <c r="AT96" s="141"/>
      <c r="AU96" s="141"/>
      <c r="AV96" s="141"/>
      <c r="AW96" s="141"/>
      <c r="AX96" s="141"/>
      <c r="AY96" s="144" t="s">
        <v>165</v>
      </c>
      <c r="AZ96" s="141"/>
      <c r="BA96" s="141"/>
      <c r="BB96" s="141"/>
      <c r="BC96" s="141"/>
      <c r="BD96" s="141"/>
      <c r="BE96" s="145">
        <f t="shared" si="0"/>
        <v>0</v>
      </c>
      <c r="BF96" s="145">
        <f t="shared" si="1"/>
        <v>0</v>
      </c>
      <c r="BG96" s="145">
        <f t="shared" si="2"/>
        <v>0</v>
      </c>
      <c r="BH96" s="145">
        <f t="shared" si="3"/>
        <v>0</v>
      </c>
      <c r="BI96" s="145">
        <f t="shared" si="4"/>
        <v>0</v>
      </c>
      <c r="BJ96" s="144" t="s">
        <v>83</v>
      </c>
      <c r="BK96" s="141"/>
      <c r="BL96" s="141"/>
      <c r="BM96" s="141"/>
    </row>
    <row r="97" spans="2:65" s="1" customFormat="1" ht="18" customHeight="1">
      <c r="B97" s="34"/>
      <c r="C97" s="35"/>
      <c r="D97" s="217" t="s">
        <v>169</v>
      </c>
      <c r="E97" s="218"/>
      <c r="F97" s="218"/>
      <c r="G97" s="218"/>
      <c r="H97" s="218"/>
      <c r="I97" s="35"/>
      <c r="J97" s="35"/>
      <c r="K97" s="35"/>
      <c r="L97" s="35"/>
      <c r="M97" s="35"/>
      <c r="N97" s="215">
        <f>ROUND(N88*T97,2)</f>
        <v>0</v>
      </c>
      <c r="O97" s="216"/>
      <c r="P97" s="216"/>
      <c r="Q97" s="216"/>
      <c r="R97" s="36"/>
      <c r="S97" s="141"/>
      <c r="T97" s="142"/>
      <c r="U97" s="143" t="s">
        <v>41</v>
      </c>
      <c r="V97" s="141"/>
      <c r="W97" s="141"/>
      <c r="X97" s="141"/>
      <c r="Y97" s="141"/>
      <c r="Z97" s="141"/>
      <c r="AA97" s="141"/>
      <c r="AB97" s="141"/>
      <c r="AC97" s="141"/>
      <c r="AD97" s="141"/>
      <c r="AE97" s="141"/>
      <c r="AF97" s="141"/>
      <c r="AG97" s="141"/>
      <c r="AH97" s="141"/>
      <c r="AI97" s="141"/>
      <c r="AJ97" s="141"/>
      <c r="AK97" s="141"/>
      <c r="AL97" s="141"/>
      <c r="AM97" s="141"/>
      <c r="AN97" s="141"/>
      <c r="AO97" s="141"/>
      <c r="AP97" s="141"/>
      <c r="AQ97" s="141"/>
      <c r="AR97" s="141"/>
      <c r="AS97" s="141"/>
      <c r="AT97" s="141"/>
      <c r="AU97" s="141"/>
      <c r="AV97" s="141"/>
      <c r="AW97" s="141"/>
      <c r="AX97" s="141"/>
      <c r="AY97" s="144" t="s">
        <v>165</v>
      </c>
      <c r="AZ97" s="141"/>
      <c r="BA97" s="141"/>
      <c r="BB97" s="141"/>
      <c r="BC97" s="141"/>
      <c r="BD97" s="141"/>
      <c r="BE97" s="145">
        <f t="shared" si="0"/>
        <v>0</v>
      </c>
      <c r="BF97" s="145">
        <f t="shared" si="1"/>
        <v>0</v>
      </c>
      <c r="BG97" s="145">
        <f t="shared" si="2"/>
        <v>0</v>
      </c>
      <c r="BH97" s="145">
        <f t="shared" si="3"/>
        <v>0</v>
      </c>
      <c r="BI97" s="145">
        <f t="shared" si="4"/>
        <v>0</v>
      </c>
      <c r="BJ97" s="144" t="s">
        <v>83</v>
      </c>
      <c r="BK97" s="141"/>
      <c r="BL97" s="141"/>
      <c r="BM97" s="141"/>
    </row>
    <row r="98" spans="2:65" s="1" customFormat="1" ht="18" customHeight="1">
      <c r="B98" s="34"/>
      <c r="C98" s="35"/>
      <c r="D98" s="105" t="s">
        <v>170</v>
      </c>
      <c r="E98" s="35"/>
      <c r="F98" s="35"/>
      <c r="G98" s="35"/>
      <c r="H98" s="35"/>
      <c r="I98" s="35"/>
      <c r="J98" s="35"/>
      <c r="K98" s="35"/>
      <c r="L98" s="35"/>
      <c r="M98" s="35"/>
      <c r="N98" s="215">
        <f>ROUND(N88*T98,2)</f>
        <v>0</v>
      </c>
      <c r="O98" s="216"/>
      <c r="P98" s="216"/>
      <c r="Q98" s="216"/>
      <c r="R98" s="36"/>
      <c r="S98" s="141"/>
      <c r="T98" s="146"/>
      <c r="U98" s="147" t="s">
        <v>43</v>
      </c>
      <c r="V98" s="141"/>
      <c r="W98" s="141"/>
      <c r="X98" s="141"/>
      <c r="Y98" s="141"/>
      <c r="Z98" s="141"/>
      <c r="AA98" s="141"/>
      <c r="AB98" s="141"/>
      <c r="AC98" s="141"/>
      <c r="AD98" s="141"/>
      <c r="AE98" s="141"/>
      <c r="AF98" s="141"/>
      <c r="AG98" s="141"/>
      <c r="AH98" s="141"/>
      <c r="AI98" s="141"/>
      <c r="AJ98" s="141"/>
      <c r="AK98" s="141"/>
      <c r="AL98" s="141"/>
      <c r="AM98" s="141"/>
      <c r="AN98" s="141"/>
      <c r="AO98" s="141"/>
      <c r="AP98" s="141"/>
      <c r="AQ98" s="141"/>
      <c r="AR98" s="141"/>
      <c r="AS98" s="141"/>
      <c r="AT98" s="141"/>
      <c r="AU98" s="141"/>
      <c r="AV98" s="141"/>
      <c r="AW98" s="141"/>
      <c r="AX98" s="141"/>
      <c r="AY98" s="144" t="s">
        <v>171</v>
      </c>
      <c r="AZ98" s="141"/>
      <c r="BA98" s="141"/>
      <c r="BB98" s="141"/>
      <c r="BC98" s="141"/>
      <c r="BD98" s="141"/>
      <c r="BE98" s="145">
        <f t="shared" si="0"/>
        <v>0</v>
      </c>
      <c r="BF98" s="145">
        <f t="shared" si="1"/>
        <v>0</v>
      </c>
      <c r="BG98" s="145">
        <f t="shared" si="2"/>
        <v>0</v>
      </c>
      <c r="BH98" s="145">
        <f t="shared" si="3"/>
        <v>0</v>
      </c>
      <c r="BI98" s="145">
        <f t="shared" si="4"/>
        <v>0</v>
      </c>
      <c r="BJ98" s="144" t="s">
        <v>125</v>
      </c>
      <c r="BK98" s="141"/>
      <c r="BL98" s="141"/>
      <c r="BM98" s="141"/>
    </row>
    <row r="99" spans="2:21" s="1" customFormat="1" ht="13.5">
      <c r="B99" s="34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6"/>
      <c r="T99" s="128"/>
      <c r="U99" s="128"/>
    </row>
    <row r="100" spans="2:21" s="1" customFormat="1" ht="29.25" customHeight="1">
      <c r="B100" s="34"/>
      <c r="C100" s="116" t="s">
        <v>119</v>
      </c>
      <c r="D100" s="117"/>
      <c r="E100" s="117"/>
      <c r="F100" s="117"/>
      <c r="G100" s="117"/>
      <c r="H100" s="117"/>
      <c r="I100" s="117"/>
      <c r="J100" s="117"/>
      <c r="K100" s="117"/>
      <c r="L100" s="221">
        <f>ROUND(SUM(N88+N92),2)</f>
        <v>0</v>
      </c>
      <c r="M100" s="221"/>
      <c r="N100" s="221"/>
      <c r="O100" s="221"/>
      <c r="P100" s="221"/>
      <c r="Q100" s="221"/>
      <c r="R100" s="36"/>
      <c r="T100" s="128"/>
      <c r="U100" s="128"/>
    </row>
    <row r="101" spans="2:21" s="1" customFormat="1" ht="6.95" customHeight="1">
      <c r="B101" s="58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60"/>
      <c r="T101" s="128"/>
      <c r="U101" s="128"/>
    </row>
    <row r="105" spans="2:18" s="1" customFormat="1" ht="6.95" customHeight="1">
      <c r="B105" s="61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3"/>
    </row>
    <row r="106" spans="2:18" s="1" customFormat="1" ht="36.95" customHeight="1">
      <c r="B106" s="34"/>
      <c r="C106" s="179" t="s">
        <v>172</v>
      </c>
      <c r="D106" s="226"/>
      <c r="E106" s="226"/>
      <c r="F106" s="226"/>
      <c r="G106" s="226"/>
      <c r="H106" s="226"/>
      <c r="I106" s="226"/>
      <c r="J106" s="226"/>
      <c r="K106" s="226"/>
      <c r="L106" s="226"/>
      <c r="M106" s="226"/>
      <c r="N106" s="226"/>
      <c r="O106" s="226"/>
      <c r="P106" s="226"/>
      <c r="Q106" s="226"/>
      <c r="R106" s="36"/>
    </row>
    <row r="107" spans="2:18" s="1" customFormat="1" ht="6.95" customHeight="1">
      <c r="B107" s="34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6"/>
    </row>
    <row r="108" spans="2:18" s="1" customFormat="1" ht="30" customHeight="1">
      <c r="B108" s="34"/>
      <c r="C108" s="29" t="s">
        <v>19</v>
      </c>
      <c r="D108" s="35"/>
      <c r="E108" s="35"/>
      <c r="F108" s="224" t="str">
        <f>F6</f>
        <v>D 1.01_VV_PZS_r0</v>
      </c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35"/>
      <c r="R108" s="36"/>
    </row>
    <row r="109" spans="2:18" s="1" customFormat="1" ht="36.95" customHeight="1">
      <c r="B109" s="34"/>
      <c r="C109" s="68" t="s">
        <v>127</v>
      </c>
      <c r="D109" s="35"/>
      <c r="E109" s="35"/>
      <c r="F109" s="199" t="str">
        <f>F7</f>
        <v>D 1.01.4.3 - ZAŘÍZEN - D 1.01.4.3 - ZAŘÍZENÍ VZT</v>
      </c>
      <c r="G109" s="226"/>
      <c r="H109" s="226"/>
      <c r="I109" s="226"/>
      <c r="J109" s="226"/>
      <c r="K109" s="226"/>
      <c r="L109" s="226"/>
      <c r="M109" s="226"/>
      <c r="N109" s="226"/>
      <c r="O109" s="226"/>
      <c r="P109" s="226"/>
      <c r="Q109" s="35"/>
      <c r="R109" s="36"/>
    </row>
    <row r="110" spans="2:18" s="1" customFormat="1" ht="6.95" customHeight="1">
      <c r="B110" s="34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6"/>
    </row>
    <row r="111" spans="2:18" s="1" customFormat="1" ht="18" customHeight="1">
      <c r="B111" s="34"/>
      <c r="C111" s="29" t="s">
        <v>24</v>
      </c>
      <c r="D111" s="35"/>
      <c r="E111" s="35"/>
      <c r="F111" s="27" t="str">
        <f>F9</f>
        <v xml:space="preserve"> </v>
      </c>
      <c r="G111" s="35"/>
      <c r="H111" s="35"/>
      <c r="I111" s="35"/>
      <c r="J111" s="35"/>
      <c r="K111" s="29" t="s">
        <v>26</v>
      </c>
      <c r="L111" s="35"/>
      <c r="M111" s="228" t="str">
        <f>IF(O9="","",O9)</f>
        <v>3.7.2018</v>
      </c>
      <c r="N111" s="228"/>
      <c r="O111" s="228"/>
      <c r="P111" s="228"/>
      <c r="Q111" s="35"/>
      <c r="R111" s="36"/>
    </row>
    <row r="112" spans="2:18" s="1" customFormat="1" ht="6.95" customHeight="1">
      <c r="B112" s="34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6"/>
    </row>
    <row r="113" spans="2:18" s="1" customFormat="1" ht="13.5">
      <c r="B113" s="34"/>
      <c r="C113" s="29" t="s">
        <v>28</v>
      </c>
      <c r="D113" s="35"/>
      <c r="E113" s="35"/>
      <c r="F113" s="27" t="str">
        <f>E12</f>
        <v xml:space="preserve"> </v>
      </c>
      <c r="G113" s="35"/>
      <c r="H113" s="35"/>
      <c r="I113" s="35"/>
      <c r="J113" s="35"/>
      <c r="K113" s="29" t="s">
        <v>33</v>
      </c>
      <c r="L113" s="35"/>
      <c r="M113" s="183" t="str">
        <f>E18</f>
        <v xml:space="preserve"> </v>
      </c>
      <c r="N113" s="183"/>
      <c r="O113" s="183"/>
      <c r="P113" s="183"/>
      <c r="Q113" s="183"/>
      <c r="R113" s="36"/>
    </row>
    <row r="114" spans="2:18" s="1" customFormat="1" ht="14.45" customHeight="1">
      <c r="B114" s="34"/>
      <c r="C114" s="29" t="s">
        <v>31</v>
      </c>
      <c r="D114" s="35"/>
      <c r="E114" s="35"/>
      <c r="F114" s="27" t="str">
        <f>IF(E15="","",E15)</f>
        <v>Vyplň údaj</v>
      </c>
      <c r="G114" s="35"/>
      <c r="H114" s="35"/>
      <c r="I114" s="35"/>
      <c r="J114" s="35"/>
      <c r="K114" s="29" t="s">
        <v>35</v>
      </c>
      <c r="L114" s="35"/>
      <c r="M114" s="183" t="str">
        <f>E21</f>
        <v xml:space="preserve"> </v>
      </c>
      <c r="N114" s="183"/>
      <c r="O114" s="183"/>
      <c r="P114" s="183"/>
      <c r="Q114" s="183"/>
      <c r="R114" s="36"/>
    </row>
    <row r="115" spans="2:18" s="1" customFormat="1" ht="10.35" customHeight="1">
      <c r="B115" s="34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6"/>
    </row>
    <row r="116" spans="2:27" s="8" customFormat="1" ht="29.25" customHeight="1">
      <c r="B116" s="148"/>
      <c r="C116" s="149" t="s">
        <v>173</v>
      </c>
      <c r="D116" s="150" t="s">
        <v>174</v>
      </c>
      <c r="E116" s="150" t="s">
        <v>58</v>
      </c>
      <c r="F116" s="242" t="s">
        <v>175</v>
      </c>
      <c r="G116" s="242"/>
      <c r="H116" s="242"/>
      <c r="I116" s="242"/>
      <c r="J116" s="150" t="s">
        <v>176</v>
      </c>
      <c r="K116" s="150" t="s">
        <v>177</v>
      </c>
      <c r="L116" s="242" t="s">
        <v>178</v>
      </c>
      <c r="M116" s="242"/>
      <c r="N116" s="242" t="s">
        <v>132</v>
      </c>
      <c r="O116" s="242"/>
      <c r="P116" s="242"/>
      <c r="Q116" s="243"/>
      <c r="R116" s="151"/>
      <c r="T116" s="79" t="s">
        <v>179</v>
      </c>
      <c r="U116" s="80" t="s">
        <v>40</v>
      </c>
      <c r="V116" s="80" t="s">
        <v>180</v>
      </c>
      <c r="W116" s="80" t="s">
        <v>181</v>
      </c>
      <c r="X116" s="80" t="s">
        <v>182</v>
      </c>
      <c r="Y116" s="80" t="s">
        <v>183</v>
      </c>
      <c r="Z116" s="80" t="s">
        <v>184</v>
      </c>
      <c r="AA116" s="81" t="s">
        <v>185</v>
      </c>
    </row>
    <row r="117" spans="2:63" s="1" customFormat="1" ht="29.25" customHeight="1">
      <c r="B117" s="34"/>
      <c r="C117" s="83" t="s">
        <v>129</v>
      </c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252">
        <f>BK117</f>
        <v>0</v>
      </c>
      <c r="O117" s="253"/>
      <c r="P117" s="253"/>
      <c r="Q117" s="253"/>
      <c r="R117" s="36"/>
      <c r="T117" s="82"/>
      <c r="U117" s="50"/>
      <c r="V117" s="50"/>
      <c r="W117" s="152">
        <f>W118+W121</f>
        <v>0</v>
      </c>
      <c r="X117" s="50"/>
      <c r="Y117" s="152">
        <f>Y118+Y121</f>
        <v>0</v>
      </c>
      <c r="Z117" s="50"/>
      <c r="AA117" s="153">
        <f>AA118+AA121</f>
        <v>0</v>
      </c>
      <c r="AT117" s="18" t="s">
        <v>75</v>
      </c>
      <c r="AU117" s="18" t="s">
        <v>134</v>
      </c>
      <c r="BK117" s="154">
        <f>BK118+BK121</f>
        <v>0</v>
      </c>
    </row>
    <row r="118" spans="2:63" s="9" customFormat="1" ht="37.35" customHeight="1">
      <c r="B118" s="155"/>
      <c r="C118" s="156"/>
      <c r="D118" s="157" t="s">
        <v>1229</v>
      </c>
      <c r="E118" s="157"/>
      <c r="F118" s="157"/>
      <c r="G118" s="157"/>
      <c r="H118" s="157"/>
      <c r="I118" s="157"/>
      <c r="J118" s="157"/>
      <c r="K118" s="157"/>
      <c r="L118" s="157"/>
      <c r="M118" s="157"/>
      <c r="N118" s="254">
        <f>BK118</f>
        <v>0</v>
      </c>
      <c r="O118" s="238"/>
      <c r="P118" s="238"/>
      <c r="Q118" s="238"/>
      <c r="R118" s="158"/>
      <c r="T118" s="159"/>
      <c r="U118" s="156"/>
      <c r="V118" s="156"/>
      <c r="W118" s="160">
        <f>W119</f>
        <v>0</v>
      </c>
      <c r="X118" s="156"/>
      <c r="Y118" s="160">
        <f>Y119</f>
        <v>0</v>
      </c>
      <c r="Z118" s="156"/>
      <c r="AA118" s="161">
        <f>AA119</f>
        <v>0</v>
      </c>
      <c r="AR118" s="162" t="s">
        <v>194</v>
      </c>
      <c r="AT118" s="163" t="s">
        <v>75</v>
      </c>
      <c r="AU118" s="163" t="s">
        <v>76</v>
      </c>
      <c r="AY118" s="162" t="s">
        <v>186</v>
      </c>
      <c r="BK118" s="164">
        <f>BK119</f>
        <v>0</v>
      </c>
    </row>
    <row r="119" spans="2:63" s="9" customFormat="1" ht="19.9" customHeight="1">
      <c r="B119" s="155"/>
      <c r="C119" s="156"/>
      <c r="D119" s="165" t="s">
        <v>1230</v>
      </c>
      <c r="E119" s="165"/>
      <c r="F119" s="165"/>
      <c r="G119" s="165"/>
      <c r="H119" s="165"/>
      <c r="I119" s="165"/>
      <c r="J119" s="165"/>
      <c r="K119" s="165"/>
      <c r="L119" s="165"/>
      <c r="M119" s="165"/>
      <c r="N119" s="255">
        <f>BK119</f>
        <v>0</v>
      </c>
      <c r="O119" s="256"/>
      <c r="P119" s="256"/>
      <c r="Q119" s="256"/>
      <c r="R119" s="158"/>
      <c r="T119" s="159"/>
      <c r="U119" s="156"/>
      <c r="V119" s="156"/>
      <c r="W119" s="160">
        <f>W120</f>
        <v>0</v>
      </c>
      <c r="X119" s="156"/>
      <c r="Y119" s="160">
        <f>Y120</f>
        <v>0</v>
      </c>
      <c r="Z119" s="156"/>
      <c r="AA119" s="161">
        <f>AA120</f>
        <v>0</v>
      </c>
      <c r="AR119" s="162" t="s">
        <v>194</v>
      </c>
      <c r="AT119" s="163" t="s">
        <v>75</v>
      </c>
      <c r="AU119" s="163" t="s">
        <v>83</v>
      </c>
      <c r="AY119" s="162" t="s">
        <v>186</v>
      </c>
      <c r="BK119" s="164">
        <f>BK120</f>
        <v>0</v>
      </c>
    </row>
    <row r="120" spans="2:65" s="1" customFormat="1" ht="25.5" customHeight="1">
      <c r="B120" s="34"/>
      <c r="C120" s="166" t="s">
        <v>83</v>
      </c>
      <c r="D120" s="166" t="s">
        <v>187</v>
      </c>
      <c r="E120" s="167" t="s">
        <v>1207</v>
      </c>
      <c r="F120" s="244" t="s">
        <v>1233</v>
      </c>
      <c r="G120" s="244"/>
      <c r="H120" s="244"/>
      <c r="I120" s="244"/>
      <c r="J120" s="168" t="s">
        <v>225</v>
      </c>
      <c r="K120" s="169">
        <v>1</v>
      </c>
      <c r="L120" s="245">
        <v>0</v>
      </c>
      <c r="M120" s="246"/>
      <c r="N120" s="247">
        <f>ROUND(L120*K120,2)</f>
        <v>0</v>
      </c>
      <c r="O120" s="247"/>
      <c r="P120" s="247"/>
      <c r="Q120" s="247"/>
      <c r="R120" s="36"/>
      <c r="T120" s="170" t="s">
        <v>22</v>
      </c>
      <c r="U120" s="43" t="s">
        <v>41</v>
      </c>
      <c r="V120" s="35"/>
      <c r="W120" s="171">
        <f>V120*K120</f>
        <v>0</v>
      </c>
      <c r="X120" s="171">
        <v>0</v>
      </c>
      <c r="Y120" s="171">
        <f>X120*K120</f>
        <v>0</v>
      </c>
      <c r="Z120" s="171">
        <v>0</v>
      </c>
      <c r="AA120" s="172">
        <f>Z120*K120</f>
        <v>0</v>
      </c>
      <c r="AR120" s="18" t="s">
        <v>302</v>
      </c>
      <c r="AT120" s="18" t="s">
        <v>187</v>
      </c>
      <c r="AU120" s="18" t="s">
        <v>125</v>
      </c>
      <c r="AY120" s="18" t="s">
        <v>186</v>
      </c>
      <c r="BE120" s="109">
        <f>IF(U120="základní",N120,0)</f>
        <v>0</v>
      </c>
      <c r="BF120" s="109">
        <f>IF(U120="snížená",N120,0)</f>
        <v>0</v>
      </c>
      <c r="BG120" s="109">
        <f>IF(U120="zákl. přenesená",N120,0)</f>
        <v>0</v>
      </c>
      <c r="BH120" s="109">
        <f>IF(U120="sníž. přenesená",N120,0)</f>
        <v>0</v>
      </c>
      <c r="BI120" s="109">
        <f>IF(U120="nulová",N120,0)</f>
        <v>0</v>
      </c>
      <c r="BJ120" s="18" t="s">
        <v>83</v>
      </c>
      <c r="BK120" s="109">
        <f>ROUND(L120*K120,2)</f>
        <v>0</v>
      </c>
      <c r="BL120" s="18" t="s">
        <v>302</v>
      </c>
      <c r="BM120" s="18" t="s">
        <v>125</v>
      </c>
    </row>
    <row r="121" spans="2:63" s="1" customFormat="1" ht="49.9" customHeight="1">
      <c r="B121" s="34"/>
      <c r="C121" s="35"/>
      <c r="D121" s="157" t="s">
        <v>1223</v>
      </c>
      <c r="E121" s="35"/>
      <c r="F121" s="35"/>
      <c r="G121" s="35"/>
      <c r="H121" s="35"/>
      <c r="I121" s="35"/>
      <c r="J121" s="35"/>
      <c r="K121" s="35"/>
      <c r="L121" s="35"/>
      <c r="M121" s="35"/>
      <c r="N121" s="259">
        <f>BK121</f>
        <v>0</v>
      </c>
      <c r="O121" s="260"/>
      <c r="P121" s="260"/>
      <c r="Q121" s="260"/>
      <c r="R121" s="36"/>
      <c r="T121" s="146"/>
      <c r="U121" s="55"/>
      <c r="V121" s="55"/>
      <c r="W121" s="55"/>
      <c r="X121" s="55"/>
      <c r="Y121" s="55"/>
      <c r="Z121" s="55"/>
      <c r="AA121" s="57"/>
      <c r="AT121" s="18" t="s">
        <v>75</v>
      </c>
      <c r="AU121" s="18" t="s">
        <v>76</v>
      </c>
      <c r="AY121" s="18" t="s">
        <v>1224</v>
      </c>
      <c r="BK121" s="109">
        <v>0</v>
      </c>
    </row>
    <row r="122" spans="2:18" s="1" customFormat="1" ht="6.95" customHeight="1">
      <c r="B122" s="58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60"/>
    </row>
  </sheetData>
  <sheetProtection algorithmName="SHA-512" hashValue="S2pKQeb/CD/rRJm64gRKKGgprRoubycpnXMJB75n86zpXIm4isJY6G9ZI62tw5hzXXAcK/z1kkzy0MfYjxE2+A==" saltValue="GggBOXjuVDtmrPTrx6qD0tct3FRFFeriY44Jeb7KjX8TT/99A87300bj5nIfGftf1Asd/8FVMDiOMjS1M72YJQ==" spinCount="10" sheet="1" objects="1" scenarios="1" formatColumns="0" formatRows="0"/>
  <mergeCells count="71">
    <mergeCell ref="N121:Q121"/>
    <mergeCell ref="H1:K1"/>
    <mergeCell ref="S2:AC2"/>
    <mergeCell ref="F116:I116"/>
    <mergeCell ref="L116:M116"/>
    <mergeCell ref="N116:Q116"/>
    <mergeCell ref="F120:I120"/>
    <mergeCell ref="L120:M120"/>
    <mergeCell ref="N120:Q120"/>
    <mergeCell ref="N117:Q117"/>
    <mergeCell ref="N118:Q118"/>
    <mergeCell ref="N119:Q119"/>
    <mergeCell ref="F108:P108"/>
    <mergeCell ref="F109:P109"/>
    <mergeCell ref="M111:P111"/>
    <mergeCell ref="M113:Q113"/>
    <mergeCell ref="M114:Q114"/>
    <mergeCell ref="D97:H97"/>
    <mergeCell ref="N97:Q97"/>
    <mergeCell ref="N98:Q98"/>
    <mergeCell ref="L100:Q100"/>
    <mergeCell ref="C106:Q106"/>
    <mergeCell ref="D94:H94"/>
    <mergeCell ref="N94:Q94"/>
    <mergeCell ref="D95:H95"/>
    <mergeCell ref="N95:Q95"/>
    <mergeCell ref="D96:H96"/>
    <mergeCell ref="N96:Q96"/>
    <mergeCell ref="N88:Q88"/>
    <mergeCell ref="N89:Q89"/>
    <mergeCell ref="N90:Q90"/>
    <mergeCell ref="N92:Q92"/>
    <mergeCell ref="D93:H93"/>
    <mergeCell ref="N93:Q93"/>
    <mergeCell ref="F79:P79"/>
    <mergeCell ref="M81:P81"/>
    <mergeCell ref="M83:Q83"/>
    <mergeCell ref="M84:Q84"/>
    <mergeCell ref="C86:G86"/>
    <mergeCell ref="N86:Q86"/>
    <mergeCell ref="H36:J36"/>
    <mergeCell ref="M36:P36"/>
    <mergeCell ref="L38:P38"/>
    <mergeCell ref="C76:Q76"/>
    <mergeCell ref="F78:P78"/>
    <mergeCell ref="H33:J33"/>
    <mergeCell ref="M33:P33"/>
    <mergeCell ref="H34:J34"/>
    <mergeCell ref="M34:P34"/>
    <mergeCell ref="H35:J35"/>
    <mergeCell ref="M35:P35"/>
    <mergeCell ref="M27:P27"/>
    <mergeCell ref="M28:P28"/>
    <mergeCell ref="M30:P30"/>
    <mergeCell ref="H32:J32"/>
    <mergeCell ref="M32:P32"/>
    <mergeCell ref="O17:P17"/>
    <mergeCell ref="O18:P18"/>
    <mergeCell ref="O20:P20"/>
    <mergeCell ref="O21:P21"/>
    <mergeCell ref="E24:L24"/>
    <mergeCell ref="O11:P11"/>
    <mergeCell ref="O12:P12"/>
    <mergeCell ref="O14:P14"/>
    <mergeCell ref="E15:L15"/>
    <mergeCell ref="O15:P15"/>
    <mergeCell ref="C2:Q2"/>
    <mergeCell ref="C4:Q4"/>
    <mergeCell ref="F6:P6"/>
    <mergeCell ref="F7:P7"/>
    <mergeCell ref="O9:P9"/>
  </mergeCells>
  <hyperlinks>
    <hyperlink ref="F1:G1" location="C2" display="1) Krycí list rozpočtu"/>
    <hyperlink ref="H1:K1" location="C86" display="2) Rekapitulace rozpočtu"/>
    <hyperlink ref="L1" location="C116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2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8"/>
      <c r="B1" s="11"/>
      <c r="C1" s="11"/>
      <c r="D1" s="12" t="s">
        <v>1</v>
      </c>
      <c r="E1" s="11"/>
      <c r="F1" s="13" t="s">
        <v>120</v>
      </c>
      <c r="G1" s="13"/>
      <c r="H1" s="263" t="s">
        <v>121</v>
      </c>
      <c r="I1" s="263"/>
      <c r="J1" s="263"/>
      <c r="K1" s="263"/>
      <c r="L1" s="13" t="s">
        <v>122</v>
      </c>
      <c r="M1" s="11"/>
      <c r="N1" s="11"/>
      <c r="O1" s="12" t="s">
        <v>123</v>
      </c>
      <c r="P1" s="11"/>
      <c r="Q1" s="11"/>
      <c r="R1" s="11"/>
      <c r="S1" s="13" t="s">
        <v>124</v>
      </c>
      <c r="T1" s="13"/>
      <c r="U1" s="118"/>
      <c r="V1" s="118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5" customHeight="1">
      <c r="C2" s="177" t="s">
        <v>7</v>
      </c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S2" s="222" t="s">
        <v>8</v>
      </c>
      <c r="T2" s="223"/>
      <c r="U2" s="223"/>
      <c r="V2" s="223"/>
      <c r="W2" s="223"/>
      <c r="X2" s="223"/>
      <c r="Y2" s="223"/>
      <c r="Z2" s="223"/>
      <c r="AA2" s="223"/>
      <c r="AB2" s="223"/>
      <c r="AC2" s="223"/>
      <c r="AT2" s="18" t="s">
        <v>96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125</v>
      </c>
    </row>
    <row r="4" spans="2:46" ht="36.95" customHeight="1">
      <c r="B4" s="22"/>
      <c r="C4" s="179" t="s">
        <v>126</v>
      </c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23"/>
      <c r="T4" s="17" t="s">
        <v>13</v>
      </c>
      <c r="AT4" s="18" t="s">
        <v>6</v>
      </c>
    </row>
    <row r="5" spans="2:18" ht="6.95" customHeight="1">
      <c r="B5" s="22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3"/>
    </row>
    <row r="6" spans="2:18" ht="25.35" customHeight="1">
      <c r="B6" s="22"/>
      <c r="C6" s="25"/>
      <c r="D6" s="29" t="s">
        <v>19</v>
      </c>
      <c r="E6" s="25"/>
      <c r="F6" s="224" t="str">
        <f>'Rekapitulace stavby'!K6</f>
        <v>D 1.01_VV_PZS_r0</v>
      </c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5"/>
      <c r="R6" s="23"/>
    </row>
    <row r="7" spans="2:18" s="1" customFormat="1" ht="32.85" customHeight="1">
      <c r="B7" s="34"/>
      <c r="C7" s="35"/>
      <c r="D7" s="28" t="s">
        <v>127</v>
      </c>
      <c r="E7" s="35"/>
      <c r="F7" s="185" t="s">
        <v>1234</v>
      </c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35"/>
      <c r="R7" s="36"/>
    </row>
    <row r="8" spans="2:18" s="1" customFormat="1" ht="14.45" customHeight="1">
      <c r="B8" s="34"/>
      <c r="C8" s="35"/>
      <c r="D8" s="29" t="s">
        <v>21</v>
      </c>
      <c r="E8" s="35"/>
      <c r="F8" s="27" t="s">
        <v>22</v>
      </c>
      <c r="G8" s="35"/>
      <c r="H8" s="35"/>
      <c r="I8" s="35"/>
      <c r="J8" s="35"/>
      <c r="K8" s="35"/>
      <c r="L8" s="35"/>
      <c r="M8" s="29" t="s">
        <v>23</v>
      </c>
      <c r="N8" s="35"/>
      <c r="O8" s="27" t="s">
        <v>22</v>
      </c>
      <c r="P8" s="35"/>
      <c r="Q8" s="35"/>
      <c r="R8" s="36"/>
    </row>
    <row r="9" spans="2:18" s="1" customFormat="1" ht="14.45" customHeight="1">
      <c r="B9" s="34"/>
      <c r="C9" s="35"/>
      <c r="D9" s="29" t="s">
        <v>24</v>
      </c>
      <c r="E9" s="35"/>
      <c r="F9" s="27" t="s">
        <v>25</v>
      </c>
      <c r="G9" s="35"/>
      <c r="H9" s="35"/>
      <c r="I9" s="35"/>
      <c r="J9" s="35"/>
      <c r="K9" s="35"/>
      <c r="L9" s="35"/>
      <c r="M9" s="29" t="s">
        <v>26</v>
      </c>
      <c r="N9" s="35"/>
      <c r="O9" s="227" t="str">
        <f>'Rekapitulace stavby'!AN8</f>
        <v>3.7.2018</v>
      </c>
      <c r="P9" s="228"/>
      <c r="Q9" s="35"/>
      <c r="R9" s="36"/>
    </row>
    <row r="10" spans="2:18" s="1" customFormat="1" ht="10.9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2:18" s="1" customFormat="1" ht="14.45" customHeight="1">
      <c r="B11" s="34"/>
      <c r="C11" s="35"/>
      <c r="D11" s="29" t="s">
        <v>28</v>
      </c>
      <c r="E11" s="35"/>
      <c r="F11" s="35"/>
      <c r="G11" s="35"/>
      <c r="H11" s="35"/>
      <c r="I11" s="35"/>
      <c r="J11" s="35"/>
      <c r="K11" s="35"/>
      <c r="L11" s="35"/>
      <c r="M11" s="29" t="s">
        <v>29</v>
      </c>
      <c r="N11" s="35"/>
      <c r="O11" s="183" t="str">
        <f>IF('Rekapitulace stavby'!AN10="","",'Rekapitulace stavby'!AN10)</f>
        <v/>
      </c>
      <c r="P11" s="183"/>
      <c r="Q11" s="35"/>
      <c r="R11" s="36"/>
    </row>
    <row r="12" spans="2:18" s="1" customFormat="1" ht="18" customHeight="1">
      <c r="B12" s="34"/>
      <c r="C12" s="35"/>
      <c r="D12" s="35"/>
      <c r="E12" s="27" t="str">
        <f>IF('Rekapitulace stavby'!E11="","",'Rekapitulace stavby'!E11)</f>
        <v xml:space="preserve"> </v>
      </c>
      <c r="F12" s="35"/>
      <c r="G12" s="35"/>
      <c r="H12" s="35"/>
      <c r="I12" s="35"/>
      <c r="J12" s="35"/>
      <c r="K12" s="35"/>
      <c r="L12" s="35"/>
      <c r="M12" s="29" t="s">
        <v>30</v>
      </c>
      <c r="N12" s="35"/>
      <c r="O12" s="183" t="str">
        <f>IF('Rekapitulace stavby'!AN11="","",'Rekapitulace stavby'!AN11)</f>
        <v/>
      </c>
      <c r="P12" s="183"/>
      <c r="Q12" s="35"/>
      <c r="R12" s="36"/>
    </row>
    <row r="13" spans="2:18" s="1" customFormat="1" ht="6.95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2:18" s="1" customFormat="1" ht="14.45" customHeight="1">
      <c r="B14" s="34"/>
      <c r="C14" s="35"/>
      <c r="D14" s="29" t="s">
        <v>31</v>
      </c>
      <c r="E14" s="35"/>
      <c r="F14" s="35"/>
      <c r="G14" s="35"/>
      <c r="H14" s="35"/>
      <c r="I14" s="35"/>
      <c r="J14" s="35"/>
      <c r="K14" s="35"/>
      <c r="L14" s="35"/>
      <c r="M14" s="29" t="s">
        <v>29</v>
      </c>
      <c r="N14" s="35"/>
      <c r="O14" s="229" t="str">
        <f>IF('Rekapitulace stavby'!AN13="","",'Rekapitulace stavby'!AN13)</f>
        <v>Vyplň údaj</v>
      </c>
      <c r="P14" s="183"/>
      <c r="Q14" s="35"/>
      <c r="R14" s="36"/>
    </row>
    <row r="15" spans="2:18" s="1" customFormat="1" ht="18" customHeight="1">
      <c r="B15" s="34"/>
      <c r="C15" s="35"/>
      <c r="D15" s="35"/>
      <c r="E15" s="229" t="str">
        <f>IF('Rekapitulace stavby'!E14="","",'Rekapitulace stavby'!E14)</f>
        <v>Vyplň údaj</v>
      </c>
      <c r="F15" s="230"/>
      <c r="G15" s="230"/>
      <c r="H15" s="230"/>
      <c r="I15" s="230"/>
      <c r="J15" s="230"/>
      <c r="K15" s="230"/>
      <c r="L15" s="230"/>
      <c r="M15" s="29" t="s">
        <v>30</v>
      </c>
      <c r="N15" s="35"/>
      <c r="O15" s="229" t="str">
        <f>IF('Rekapitulace stavby'!AN14="","",'Rekapitulace stavby'!AN14)</f>
        <v>Vyplň údaj</v>
      </c>
      <c r="P15" s="183"/>
      <c r="Q15" s="35"/>
      <c r="R15" s="36"/>
    </row>
    <row r="16" spans="2:18" s="1" customFormat="1" ht="6.95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5" customHeight="1">
      <c r="B17" s="34"/>
      <c r="C17" s="35"/>
      <c r="D17" s="29" t="s">
        <v>33</v>
      </c>
      <c r="E17" s="35"/>
      <c r="F17" s="35"/>
      <c r="G17" s="35"/>
      <c r="H17" s="35"/>
      <c r="I17" s="35"/>
      <c r="J17" s="35"/>
      <c r="K17" s="35"/>
      <c r="L17" s="35"/>
      <c r="M17" s="29" t="s">
        <v>29</v>
      </c>
      <c r="N17" s="35"/>
      <c r="O17" s="183" t="str">
        <f>IF('Rekapitulace stavby'!AN16="","",'Rekapitulace stavby'!AN16)</f>
        <v/>
      </c>
      <c r="P17" s="183"/>
      <c r="Q17" s="35"/>
      <c r="R17" s="36"/>
    </row>
    <row r="18" spans="2:18" s="1" customFormat="1" ht="18" customHeight="1">
      <c r="B18" s="34"/>
      <c r="C18" s="35"/>
      <c r="D18" s="35"/>
      <c r="E18" s="27" t="str">
        <f>IF('Rekapitulace stavby'!E17="","",'Rekapitulace stavby'!E17)</f>
        <v xml:space="preserve"> </v>
      </c>
      <c r="F18" s="35"/>
      <c r="G18" s="35"/>
      <c r="H18" s="35"/>
      <c r="I18" s="35"/>
      <c r="J18" s="35"/>
      <c r="K18" s="35"/>
      <c r="L18" s="35"/>
      <c r="M18" s="29" t="s">
        <v>30</v>
      </c>
      <c r="N18" s="35"/>
      <c r="O18" s="183" t="str">
        <f>IF('Rekapitulace stavby'!AN17="","",'Rekapitulace stavby'!AN17)</f>
        <v/>
      </c>
      <c r="P18" s="183"/>
      <c r="Q18" s="35"/>
      <c r="R18" s="36"/>
    </row>
    <row r="19" spans="2:18" s="1" customFormat="1" ht="6.9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5" customHeight="1">
      <c r="B20" s="34"/>
      <c r="C20" s="35"/>
      <c r="D20" s="29" t="s">
        <v>35</v>
      </c>
      <c r="E20" s="35"/>
      <c r="F20" s="35"/>
      <c r="G20" s="35"/>
      <c r="H20" s="35"/>
      <c r="I20" s="35"/>
      <c r="J20" s="35"/>
      <c r="K20" s="35"/>
      <c r="L20" s="35"/>
      <c r="M20" s="29" t="s">
        <v>29</v>
      </c>
      <c r="N20" s="35"/>
      <c r="O20" s="183" t="str">
        <f>IF('Rekapitulace stavby'!AN19="","",'Rekapitulace stavby'!AN19)</f>
        <v/>
      </c>
      <c r="P20" s="183"/>
      <c r="Q20" s="35"/>
      <c r="R20" s="36"/>
    </row>
    <row r="21" spans="2:18" s="1" customFormat="1" ht="18" customHeight="1">
      <c r="B21" s="34"/>
      <c r="C21" s="35"/>
      <c r="D21" s="35"/>
      <c r="E21" s="27" t="str">
        <f>IF('Rekapitulace stavby'!E20="","",'Rekapitulace stavby'!E20)</f>
        <v xml:space="preserve"> </v>
      </c>
      <c r="F21" s="35"/>
      <c r="G21" s="35"/>
      <c r="H21" s="35"/>
      <c r="I21" s="35"/>
      <c r="J21" s="35"/>
      <c r="K21" s="35"/>
      <c r="L21" s="35"/>
      <c r="M21" s="29" t="s">
        <v>30</v>
      </c>
      <c r="N21" s="35"/>
      <c r="O21" s="183" t="str">
        <f>IF('Rekapitulace stavby'!AN20="","",'Rekapitulace stavby'!AN20)</f>
        <v/>
      </c>
      <c r="P21" s="183"/>
      <c r="Q21" s="35"/>
      <c r="R21" s="36"/>
    </row>
    <row r="22" spans="2:18" s="1" customFormat="1" ht="6.9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5" customHeight="1">
      <c r="B23" s="34"/>
      <c r="C23" s="35"/>
      <c r="D23" s="29" t="s">
        <v>36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16.5" customHeight="1">
      <c r="B24" s="34"/>
      <c r="C24" s="35"/>
      <c r="D24" s="35"/>
      <c r="E24" s="188" t="s">
        <v>22</v>
      </c>
      <c r="F24" s="188"/>
      <c r="G24" s="188"/>
      <c r="H24" s="188"/>
      <c r="I24" s="188"/>
      <c r="J24" s="188"/>
      <c r="K24" s="188"/>
      <c r="L24" s="188"/>
      <c r="M24" s="35"/>
      <c r="N24" s="35"/>
      <c r="O24" s="35"/>
      <c r="P24" s="35"/>
      <c r="Q24" s="35"/>
      <c r="R24" s="36"/>
    </row>
    <row r="25" spans="2:18" s="1" customFormat="1" ht="6.9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5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5" customHeight="1">
      <c r="B27" s="34"/>
      <c r="C27" s="35"/>
      <c r="D27" s="119" t="s">
        <v>129</v>
      </c>
      <c r="E27" s="35"/>
      <c r="F27" s="35"/>
      <c r="G27" s="35"/>
      <c r="H27" s="35"/>
      <c r="I27" s="35"/>
      <c r="J27" s="35"/>
      <c r="K27" s="35"/>
      <c r="L27" s="35"/>
      <c r="M27" s="189">
        <f>N88</f>
        <v>0</v>
      </c>
      <c r="N27" s="189"/>
      <c r="O27" s="189"/>
      <c r="P27" s="189"/>
      <c r="Q27" s="35"/>
      <c r="R27" s="36"/>
    </row>
    <row r="28" spans="2:18" s="1" customFormat="1" ht="14.45" customHeight="1">
      <c r="B28" s="34"/>
      <c r="C28" s="35"/>
      <c r="D28" s="33" t="s">
        <v>114</v>
      </c>
      <c r="E28" s="35"/>
      <c r="F28" s="35"/>
      <c r="G28" s="35"/>
      <c r="H28" s="35"/>
      <c r="I28" s="35"/>
      <c r="J28" s="35"/>
      <c r="K28" s="35"/>
      <c r="L28" s="35"/>
      <c r="M28" s="189">
        <f>N92</f>
        <v>0</v>
      </c>
      <c r="N28" s="189"/>
      <c r="O28" s="189"/>
      <c r="P28" s="189"/>
      <c r="Q28" s="35"/>
      <c r="R28" s="36"/>
    </row>
    <row r="29" spans="2:18" s="1" customFormat="1" ht="6.95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35" customHeight="1">
      <c r="B30" s="34"/>
      <c r="C30" s="35"/>
      <c r="D30" s="120" t="s">
        <v>39</v>
      </c>
      <c r="E30" s="35"/>
      <c r="F30" s="35"/>
      <c r="G30" s="35"/>
      <c r="H30" s="35"/>
      <c r="I30" s="35"/>
      <c r="J30" s="35"/>
      <c r="K30" s="35"/>
      <c r="L30" s="35"/>
      <c r="M30" s="231">
        <f>ROUND(M27+M28,2)</f>
        <v>0</v>
      </c>
      <c r="N30" s="226"/>
      <c r="O30" s="226"/>
      <c r="P30" s="226"/>
      <c r="Q30" s="35"/>
      <c r="R30" s="36"/>
    </row>
    <row r="31" spans="2:18" s="1" customFormat="1" ht="6.95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5" customHeight="1">
      <c r="B32" s="34"/>
      <c r="C32" s="35"/>
      <c r="D32" s="41" t="s">
        <v>40</v>
      </c>
      <c r="E32" s="41" t="s">
        <v>41</v>
      </c>
      <c r="F32" s="42">
        <v>0.21</v>
      </c>
      <c r="G32" s="121" t="s">
        <v>42</v>
      </c>
      <c r="H32" s="232">
        <f>(SUM(BE92:BE99)+SUM(BE117:BE120))</f>
        <v>0</v>
      </c>
      <c r="I32" s="226"/>
      <c r="J32" s="226"/>
      <c r="K32" s="35"/>
      <c r="L32" s="35"/>
      <c r="M32" s="232">
        <f>ROUND((SUM(BE92:BE99)+SUM(BE117:BE120)),2)*F32</f>
        <v>0</v>
      </c>
      <c r="N32" s="226"/>
      <c r="O32" s="226"/>
      <c r="P32" s="226"/>
      <c r="Q32" s="35"/>
      <c r="R32" s="36"/>
    </row>
    <row r="33" spans="2:18" s="1" customFormat="1" ht="14.45" customHeight="1">
      <c r="B33" s="34"/>
      <c r="C33" s="35"/>
      <c r="D33" s="35"/>
      <c r="E33" s="41" t="s">
        <v>43</v>
      </c>
      <c r="F33" s="42">
        <v>0.15</v>
      </c>
      <c r="G33" s="121" t="s">
        <v>42</v>
      </c>
      <c r="H33" s="232">
        <f>(SUM(BF92:BF99)+SUM(BF117:BF120))</f>
        <v>0</v>
      </c>
      <c r="I33" s="226"/>
      <c r="J33" s="226"/>
      <c r="K33" s="35"/>
      <c r="L33" s="35"/>
      <c r="M33" s="232">
        <f>ROUND((SUM(BF92:BF99)+SUM(BF117:BF120)),2)*F33</f>
        <v>0</v>
      </c>
      <c r="N33" s="226"/>
      <c r="O33" s="226"/>
      <c r="P33" s="226"/>
      <c r="Q33" s="35"/>
      <c r="R33" s="36"/>
    </row>
    <row r="34" spans="2:18" s="1" customFormat="1" ht="14.45" customHeight="1" hidden="1">
      <c r="B34" s="34"/>
      <c r="C34" s="35"/>
      <c r="D34" s="35"/>
      <c r="E34" s="41" t="s">
        <v>44</v>
      </c>
      <c r="F34" s="42">
        <v>0.21</v>
      </c>
      <c r="G34" s="121" t="s">
        <v>42</v>
      </c>
      <c r="H34" s="232">
        <f>(SUM(BG92:BG99)+SUM(BG117:BG120))</f>
        <v>0</v>
      </c>
      <c r="I34" s="226"/>
      <c r="J34" s="226"/>
      <c r="K34" s="35"/>
      <c r="L34" s="35"/>
      <c r="M34" s="232">
        <v>0</v>
      </c>
      <c r="N34" s="226"/>
      <c r="O34" s="226"/>
      <c r="P34" s="226"/>
      <c r="Q34" s="35"/>
      <c r="R34" s="36"/>
    </row>
    <row r="35" spans="2:18" s="1" customFormat="1" ht="14.45" customHeight="1" hidden="1">
      <c r="B35" s="34"/>
      <c r="C35" s="35"/>
      <c r="D35" s="35"/>
      <c r="E35" s="41" t="s">
        <v>45</v>
      </c>
      <c r="F35" s="42">
        <v>0.15</v>
      </c>
      <c r="G35" s="121" t="s">
        <v>42</v>
      </c>
      <c r="H35" s="232">
        <f>(SUM(BH92:BH99)+SUM(BH117:BH120))</f>
        <v>0</v>
      </c>
      <c r="I35" s="226"/>
      <c r="J35" s="226"/>
      <c r="K35" s="35"/>
      <c r="L35" s="35"/>
      <c r="M35" s="232">
        <v>0</v>
      </c>
      <c r="N35" s="226"/>
      <c r="O35" s="226"/>
      <c r="P35" s="226"/>
      <c r="Q35" s="35"/>
      <c r="R35" s="36"/>
    </row>
    <row r="36" spans="2:18" s="1" customFormat="1" ht="14.45" customHeight="1" hidden="1">
      <c r="B36" s="34"/>
      <c r="C36" s="35"/>
      <c r="D36" s="35"/>
      <c r="E36" s="41" t="s">
        <v>46</v>
      </c>
      <c r="F36" s="42">
        <v>0</v>
      </c>
      <c r="G36" s="121" t="s">
        <v>42</v>
      </c>
      <c r="H36" s="232">
        <f>(SUM(BI92:BI99)+SUM(BI117:BI120))</f>
        <v>0</v>
      </c>
      <c r="I36" s="226"/>
      <c r="J36" s="226"/>
      <c r="K36" s="35"/>
      <c r="L36" s="35"/>
      <c r="M36" s="232">
        <v>0</v>
      </c>
      <c r="N36" s="226"/>
      <c r="O36" s="226"/>
      <c r="P36" s="226"/>
      <c r="Q36" s="35"/>
      <c r="R36" s="36"/>
    </row>
    <row r="37" spans="2:18" s="1" customFormat="1" ht="6.9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35" customHeight="1">
      <c r="B38" s="34"/>
      <c r="C38" s="117"/>
      <c r="D38" s="122" t="s">
        <v>47</v>
      </c>
      <c r="E38" s="78"/>
      <c r="F38" s="78"/>
      <c r="G38" s="123" t="s">
        <v>48</v>
      </c>
      <c r="H38" s="124" t="s">
        <v>49</v>
      </c>
      <c r="I38" s="78"/>
      <c r="J38" s="78"/>
      <c r="K38" s="78"/>
      <c r="L38" s="233">
        <f>SUM(M30:M36)</f>
        <v>0</v>
      </c>
      <c r="M38" s="233"/>
      <c r="N38" s="233"/>
      <c r="O38" s="233"/>
      <c r="P38" s="234"/>
      <c r="Q38" s="117"/>
      <c r="R38" s="36"/>
    </row>
    <row r="39" spans="2:18" s="1" customFormat="1" ht="14.4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 ht="13.5">
      <c r="B41" s="22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3"/>
    </row>
    <row r="42" spans="2:18" ht="13.5">
      <c r="B42" s="2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3"/>
    </row>
    <row r="43" spans="2:18" ht="13.5"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3"/>
    </row>
    <row r="44" spans="2:18" ht="13.5"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3"/>
    </row>
    <row r="45" spans="2:18" ht="13.5">
      <c r="B45" s="2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3"/>
    </row>
    <row r="46" spans="2:18" ht="13.5">
      <c r="B46" s="2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3"/>
    </row>
    <row r="47" spans="2:18" ht="13.5">
      <c r="B47" s="2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3"/>
    </row>
    <row r="48" spans="2:18" ht="13.5">
      <c r="B48" s="2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3"/>
    </row>
    <row r="49" spans="2:18" ht="13.5">
      <c r="B49" s="22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3"/>
    </row>
    <row r="50" spans="2:18" s="1" customFormat="1" ht="13.5">
      <c r="B50" s="34"/>
      <c r="C50" s="35"/>
      <c r="D50" s="49" t="s">
        <v>50</v>
      </c>
      <c r="E50" s="50"/>
      <c r="F50" s="50"/>
      <c r="G50" s="50"/>
      <c r="H50" s="51"/>
      <c r="I50" s="35"/>
      <c r="J50" s="49" t="s">
        <v>51</v>
      </c>
      <c r="K50" s="50"/>
      <c r="L50" s="50"/>
      <c r="M50" s="50"/>
      <c r="N50" s="50"/>
      <c r="O50" s="50"/>
      <c r="P50" s="51"/>
      <c r="Q50" s="35"/>
      <c r="R50" s="36"/>
    </row>
    <row r="51" spans="2:18" ht="13.5">
      <c r="B51" s="22"/>
      <c r="C51" s="25"/>
      <c r="D51" s="52"/>
      <c r="E51" s="25"/>
      <c r="F51" s="25"/>
      <c r="G51" s="25"/>
      <c r="H51" s="53"/>
      <c r="I51" s="25"/>
      <c r="J51" s="52"/>
      <c r="K51" s="25"/>
      <c r="L51" s="25"/>
      <c r="M51" s="25"/>
      <c r="N51" s="25"/>
      <c r="O51" s="25"/>
      <c r="P51" s="53"/>
      <c r="Q51" s="25"/>
      <c r="R51" s="23"/>
    </row>
    <row r="52" spans="2:18" ht="13.5">
      <c r="B52" s="22"/>
      <c r="C52" s="25"/>
      <c r="D52" s="52"/>
      <c r="E52" s="25"/>
      <c r="F52" s="25"/>
      <c r="G52" s="25"/>
      <c r="H52" s="53"/>
      <c r="I52" s="25"/>
      <c r="J52" s="52"/>
      <c r="K52" s="25"/>
      <c r="L52" s="25"/>
      <c r="M52" s="25"/>
      <c r="N52" s="25"/>
      <c r="O52" s="25"/>
      <c r="P52" s="53"/>
      <c r="Q52" s="25"/>
      <c r="R52" s="23"/>
    </row>
    <row r="53" spans="2:18" ht="13.5">
      <c r="B53" s="22"/>
      <c r="C53" s="25"/>
      <c r="D53" s="52"/>
      <c r="E53" s="25"/>
      <c r="F53" s="25"/>
      <c r="G53" s="25"/>
      <c r="H53" s="53"/>
      <c r="I53" s="25"/>
      <c r="J53" s="52"/>
      <c r="K53" s="25"/>
      <c r="L53" s="25"/>
      <c r="M53" s="25"/>
      <c r="N53" s="25"/>
      <c r="O53" s="25"/>
      <c r="P53" s="53"/>
      <c r="Q53" s="25"/>
      <c r="R53" s="23"/>
    </row>
    <row r="54" spans="2:18" ht="13.5">
      <c r="B54" s="22"/>
      <c r="C54" s="25"/>
      <c r="D54" s="52"/>
      <c r="E54" s="25"/>
      <c r="F54" s="25"/>
      <c r="G54" s="25"/>
      <c r="H54" s="53"/>
      <c r="I54" s="25"/>
      <c r="J54" s="52"/>
      <c r="K54" s="25"/>
      <c r="L54" s="25"/>
      <c r="M54" s="25"/>
      <c r="N54" s="25"/>
      <c r="O54" s="25"/>
      <c r="P54" s="53"/>
      <c r="Q54" s="25"/>
      <c r="R54" s="23"/>
    </row>
    <row r="55" spans="2:18" ht="13.5">
      <c r="B55" s="22"/>
      <c r="C55" s="25"/>
      <c r="D55" s="52"/>
      <c r="E55" s="25"/>
      <c r="F55" s="25"/>
      <c r="G55" s="25"/>
      <c r="H55" s="53"/>
      <c r="I55" s="25"/>
      <c r="J55" s="52"/>
      <c r="K55" s="25"/>
      <c r="L55" s="25"/>
      <c r="M55" s="25"/>
      <c r="N55" s="25"/>
      <c r="O55" s="25"/>
      <c r="P55" s="53"/>
      <c r="Q55" s="25"/>
      <c r="R55" s="23"/>
    </row>
    <row r="56" spans="2:18" ht="13.5">
      <c r="B56" s="22"/>
      <c r="C56" s="25"/>
      <c r="D56" s="52"/>
      <c r="E56" s="25"/>
      <c r="F56" s="25"/>
      <c r="G56" s="25"/>
      <c r="H56" s="53"/>
      <c r="I56" s="25"/>
      <c r="J56" s="52"/>
      <c r="K56" s="25"/>
      <c r="L56" s="25"/>
      <c r="M56" s="25"/>
      <c r="N56" s="25"/>
      <c r="O56" s="25"/>
      <c r="P56" s="53"/>
      <c r="Q56" s="25"/>
      <c r="R56" s="23"/>
    </row>
    <row r="57" spans="2:18" ht="13.5">
      <c r="B57" s="22"/>
      <c r="C57" s="25"/>
      <c r="D57" s="52"/>
      <c r="E57" s="25"/>
      <c r="F57" s="25"/>
      <c r="G57" s="25"/>
      <c r="H57" s="53"/>
      <c r="I57" s="25"/>
      <c r="J57" s="52"/>
      <c r="K57" s="25"/>
      <c r="L57" s="25"/>
      <c r="M57" s="25"/>
      <c r="N57" s="25"/>
      <c r="O57" s="25"/>
      <c r="P57" s="53"/>
      <c r="Q57" s="25"/>
      <c r="R57" s="23"/>
    </row>
    <row r="58" spans="2:18" ht="13.5">
      <c r="B58" s="22"/>
      <c r="C58" s="25"/>
      <c r="D58" s="52"/>
      <c r="E58" s="25"/>
      <c r="F58" s="25"/>
      <c r="G58" s="25"/>
      <c r="H58" s="53"/>
      <c r="I58" s="25"/>
      <c r="J58" s="52"/>
      <c r="K58" s="25"/>
      <c r="L58" s="25"/>
      <c r="M58" s="25"/>
      <c r="N58" s="25"/>
      <c r="O58" s="25"/>
      <c r="P58" s="53"/>
      <c r="Q58" s="25"/>
      <c r="R58" s="23"/>
    </row>
    <row r="59" spans="2:18" s="1" customFormat="1" ht="13.5">
      <c r="B59" s="34"/>
      <c r="C59" s="35"/>
      <c r="D59" s="54" t="s">
        <v>52</v>
      </c>
      <c r="E59" s="55"/>
      <c r="F59" s="55"/>
      <c r="G59" s="56" t="s">
        <v>53</v>
      </c>
      <c r="H59" s="57"/>
      <c r="I59" s="35"/>
      <c r="J59" s="54" t="s">
        <v>52</v>
      </c>
      <c r="K59" s="55"/>
      <c r="L59" s="55"/>
      <c r="M59" s="55"/>
      <c r="N59" s="56" t="s">
        <v>53</v>
      </c>
      <c r="O59" s="55"/>
      <c r="P59" s="57"/>
      <c r="Q59" s="35"/>
      <c r="R59" s="36"/>
    </row>
    <row r="60" spans="2:18" ht="13.5">
      <c r="B60" s="22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3"/>
    </row>
    <row r="61" spans="2:18" s="1" customFormat="1" ht="13.5">
      <c r="B61" s="34"/>
      <c r="C61" s="35"/>
      <c r="D61" s="49" t="s">
        <v>54</v>
      </c>
      <c r="E61" s="50"/>
      <c r="F61" s="50"/>
      <c r="G61" s="50"/>
      <c r="H61" s="51"/>
      <c r="I61" s="35"/>
      <c r="J61" s="49" t="s">
        <v>55</v>
      </c>
      <c r="K61" s="50"/>
      <c r="L61" s="50"/>
      <c r="M61" s="50"/>
      <c r="N61" s="50"/>
      <c r="O61" s="50"/>
      <c r="P61" s="51"/>
      <c r="Q61" s="35"/>
      <c r="R61" s="36"/>
    </row>
    <row r="62" spans="2:18" ht="13.5">
      <c r="B62" s="22"/>
      <c r="C62" s="25"/>
      <c r="D62" s="52"/>
      <c r="E62" s="25"/>
      <c r="F62" s="25"/>
      <c r="G62" s="25"/>
      <c r="H62" s="53"/>
      <c r="I62" s="25"/>
      <c r="J62" s="52"/>
      <c r="K62" s="25"/>
      <c r="L62" s="25"/>
      <c r="M62" s="25"/>
      <c r="N62" s="25"/>
      <c r="O62" s="25"/>
      <c r="P62" s="53"/>
      <c r="Q62" s="25"/>
      <c r="R62" s="23"/>
    </row>
    <row r="63" spans="2:18" ht="13.5">
      <c r="B63" s="22"/>
      <c r="C63" s="25"/>
      <c r="D63" s="52"/>
      <c r="E63" s="25"/>
      <c r="F63" s="25"/>
      <c r="G63" s="25"/>
      <c r="H63" s="53"/>
      <c r="I63" s="25"/>
      <c r="J63" s="52"/>
      <c r="K63" s="25"/>
      <c r="L63" s="25"/>
      <c r="M63" s="25"/>
      <c r="N63" s="25"/>
      <c r="O63" s="25"/>
      <c r="P63" s="53"/>
      <c r="Q63" s="25"/>
      <c r="R63" s="23"/>
    </row>
    <row r="64" spans="2:18" ht="13.5">
      <c r="B64" s="22"/>
      <c r="C64" s="25"/>
      <c r="D64" s="52"/>
      <c r="E64" s="25"/>
      <c r="F64" s="25"/>
      <c r="G64" s="25"/>
      <c r="H64" s="53"/>
      <c r="I64" s="25"/>
      <c r="J64" s="52"/>
      <c r="K64" s="25"/>
      <c r="L64" s="25"/>
      <c r="M64" s="25"/>
      <c r="N64" s="25"/>
      <c r="O64" s="25"/>
      <c r="P64" s="53"/>
      <c r="Q64" s="25"/>
      <c r="R64" s="23"/>
    </row>
    <row r="65" spans="2:18" ht="13.5">
      <c r="B65" s="22"/>
      <c r="C65" s="25"/>
      <c r="D65" s="52"/>
      <c r="E65" s="25"/>
      <c r="F65" s="25"/>
      <c r="G65" s="25"/>
      <c r="H65" s="53"/>
      <c r="I65" s="25"/>
      <c r="J65" s="52"/>
      <c r="K65" s="25"/>
      <c r="L65" s="25"/>
      <c r="M65" s="25"/>
      <c r="N65" s="25"/>
      <c r="O65" s="25"/>
      <c r="P65" s="53"/>
      <c r="Q65" s="25"/>
      <c r="R65" s="23"/>
    </row>
    <row r="66" spans="2:18" ht="13.5">
      <c r="B66" s="22"/>
      <c r="C66" s="25"/>
      <c r="D66" s="52"/>
      <c r="E66" s="25"/>
      <c r="F66" s="25"/>
      <c r="G66" s="25"/>
      <c r="H66" s="53"/>
      <c r="I66" s="25"/>
      <c r="J66" s="52"/>
      <c r="K66" s="25"/>
      <c r="L66" s="25"/>
      <c r="M66" s="25"/>
      <c r="N66" s="25"/>
      <c r="O66" s="25"/>
      <c r="P66" s="53"/>
      <c r="Q66" s="25"/>
      <c r="R66" s="23"/>
    </row>
    <row r="67" spans="2:18" ht="13.5">
      <c r="B67" s="22"/>
      <c r="C67" s="25"/>
      <c r="D67" s="52"/>
      <c r="E67" s="25"/>
      <c r="F67" s="25"/>
      <c r="G67" s="25"/>
      <c r="H67" s="53"/>
      <c r="I67" s="25"/>
      <c r="J67" s="52"/>
      <c r="K67" s="25"/>
      <c r="L67" s="25"/>
      <c r="M67" s="25"/>
      <c r="N67" s="25"/>
      <c r="O67" s="25"/>
      <c r="P67" s="53"/>
      <c r="Q67" s="25"/>
      <c r="R67" s="23"/>
    </row>
    <row r="68" spans="2:18" ht="13.5">
      <c r="B68" s="22"/>
      <c r="C68" s="25"/>
      <c r="D68" s="52"/>
      <c r="E68" s="25"/>
      <c r="F68" s="25"/>
      <c r="G68" s="25"/>
      <c r="H68" s="53"/>
      <c r="I68" s="25"/>
      <c r="J68" s="52"/>
      <c r="K68" s="25"/>
      <c r="L68" s="25"/>
      <c r="M68" s="25"/>
      <c r="N68" s="25"/>
      <c r="O68" s="25"/>
      <c r="P68" s="53"/>
      <c r="Q68" s="25"/>
      <c r="R68" s="23"/>
    </row>
    <row r="69" spans="2:18" ht="13.5">
      <c r="B69" s="22"/>
      <c r="C69" s="25"/>
      <c r="D69" s="52"/>
      <c r="E69" s="25"/>
      <c r="F69" s="25"/>
      <c r="G69" s="25"/>
      <c r="H69" s="53"/>
      <c r="I69" s="25"/>
      <c r="J69" s="52"/>
      <c r="K69" s="25"/>
      <c r="L69" s="25"/>
      <c r="M69" s="25"/>
      <c r="N69" s="25"/>
      <c r="O69" s="25"/>
      <c r="P69" s="53"/>
      <c r="Q69" s="25"/>
      <c r="R69" s="23"/>
    </row>
    <row r="70" spans="2:18" s="1" customFormat="1" ht="13.5">
      <c r="B70" s="34"/>
      <c r="C70" s="35"/>
      <c r="D70" s="54" t="s">
        <v>52</v>
      </c>
      <c r="E70" s="55"/>
      <c r="F70" s="55"/>
      <c r="G70" s="56" t="s">
        <v>53</v>
      </c>
      <c r="H70" s="57"/>
      <c r="I70" s="35"/>
      <c r="J70" s="54" t="s">
        <v>52</v>
      </c>
      <c r="K70" s="55"/>
      <c r="L70" s="55"/>
      <c r="M70" s="55"/>
      <c r="N70" s="56" t="s">
        <v>53</v>
      </c>
      <c r="O70" s="55"/>
      <c r="P70" s="57"/>
      <c r="Q70" s="35"/>
      <c r="R70" s="36"/>
    </row>
    <row r="71" spans="2:18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5" customHeight="1">
      <c r="B75" s="125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7"/>
    </row>
    <row r="76" spans="2:21" s="1" customFormat="1" ht="36.95" customHeight="1">
      <c r="B76" s="34"/>
      <c r="C76" s="179" t="s">
        <v>130</v>
      </c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36"/>
      <c r="T76" s="128"/>
      <c r="U76" s="128"/>
    </row>
    <row r="77" spans="2:21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  <c r="T77" s="128"/>
      <c r="U77" s="128"/>
    </row>
    <row r="78" spans="2:21" s="1" customFormat="1" ht="30" customHeight="1">
      <c r="B78" s="34"/>
      <c r="C78" s="29" t="s">
        <v>19</v>
      </c>
      <c r="D78" s="35"/>
      <c r="E78" s="35"/>
      <c r="F78" s="224" t="str">
        <f>F6</f>
        <v>D 1.01_VV_PZS_r0</v>
      </c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35"/>
      <c r="R78" s="36"/>
      <c r="T78" s="128"/>
      <c r="U78" s="128"/>
    </row>
    <row r="79" spans="2:21" s="1" customFormat="1" ht="36.95" customHeight="1">
      <c r="B79" s="34"/>
      <c r="C79" s="68" t="s">
        <v>127</v>
      </c>
      <c r="D79" s="35"/>
      <c r="E79" s="35"/>
      <c r="F79" s="199" t="str">
        <f>F7</f>
        <v>D 1.01.4.5 - ZAŘÍZEN - D 1.01.4.5 - ZAŘÍZENÍ ZTI</v>
      </c>
      <c r="G79" s="226"/>
      <c r="H79" s="226"/>
      <c r="I79" s="226"/>
      <c r="J79" s="226"/>
      <c r="K79" s="226"/>
      <c r="L79" s="226"/>
      <c r="M79" s="226"/>
      <c r="N79" s="226"/>
      <c r="O79" s="226"/>
      <c r="P79" s="226"/>
      <c r="Q79" s="35"/>
      <c r="R79" s="36"/>
      <c r="T79" s="128"/>
      <c r="U79" s="128"/>
    </row>
    <row r="80" spans="2:21" s="1" customFormat="1" ht="6.95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  <c r="T80" s="128"/>
      <c r="U80" s="128"/>
    </row>
    <row r="81" spans="2:21" s="1" customFormat="1" ht="18" customHeight="1">
      <c r="B81" s="34"/>
      <c r="C81" s="29" t="s">
        <v>24</v>
      </c>
      <c r="D81" s="35"/>
      <c r="E81" s="35"/>
      <c r="F81" s="27" t="str">
        <f>F9</f>
        <v xml:space="preserve"> </v>
      </c>
      <c r="G81" s="35"/>
      <c r="H81" s="35"/>
      <c r="I81" s="35"/>
      <c r="J81" s="35"/>
      <c r="K81" s="29" t="s">
        <v>26</v>
      </c>
      <c r="L81" s="35"/>
      <c r="M81" s="228" t="str">
        <f>IF(O9="","",O9)</f>
        <v>3.7.2018</v>
      </c>
      <c r="N81" s="228"/>
      <c r="O81" s="228"/>
      <c r="P81" s="228"/>
      <c r="Q81" s="35"/>
      <c r="R81" s="36"/>
      <c r="T81" s="128"/>
      <c r="U81" s="128"/>
    </row>
    <row r="82" spans="2:21" s="1" customFormat="1" ht="6.95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  <c r="T82" s="128"/>
      <c r="U82" s="128"/>
    </row>
    <row r="83" spans="2:21" s="1" customFormat="1" ht="13.5">
      <c r="B83" s="34"/>
      <c r="C83" s="29" t="s">
        <v>28</v>
      </c>
      <c r="D83" s="35"/>
      <c r="E83" s="35"/>
      <c r="F83" s="27" t="str">
        <f>E12</f>
        <v xml:space="preserve"> </v>
      </c>
      <c r="G83" s="35"/>
      <c r="H83" s="35"/>
      <c r="I83" s="35"/>
      <c r="J83" s="35"/>
      <c r="K83" s="29" t="s">
        <v>33</v>
      </c>
      <c r="L83" s="35"/>
      <c r="M83" s="183" t="str">
        <f>E18</f>
        <v xml:space="preserve"> </v>
      </c>
      <c r="N83" s="183"/>
      <c r="O83" s="183"/>
      <c r="P83" s="183"/>
      <c r="Q83" s="183"/>
      <c r="R83" s="36"/>
      <c r="T83" s="128"/>
      <c r="U83" s="128"/>
    </row>
    <row r="84" spans="2:21" s="1" customFormat="1" ht="14.45" customHeight="1">
      <c r="B84" s="34"/>
      <c r="C84" s="29" t="s">
        <v>31</v>
      </c>
      <c r="D84" s="35"/>
      <c r="E84" s="35"/>
      <c r="F84" s="27" t="str">
        <f>IF(E15="","",E15)</f>
        <v>Vyplň údaj</v>
      </c>
      <c r="G84" s="35"/>
      <c r="H84" s="35"/>
      <c r="I84" s="35"/>
      <c r="J84" s="35"/>
      <c r="K84" s="29" t="s">
        <v>35</v>
      </c>
      <c r="L84" s="35"/>
      <c r="M84" s="183" t="str">
        <f>E21</f>
        <v xml:space="preserve"> </v>
      </c>
      <c r="N84" s="183"/>
      <c r="O84" s="183"/>
      <c r="P84" s="183"/>
      <c r="Q84" s="183"/>
      <c r="R84" s="36"/>
      <c r="T84" s="128"/>
      <c r="U84" s="128"/>
    </row>
    <row r="85" spans="2:21" s="1" customFormat="1" ht="10.3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  <c r="T85" s="128"/>
      <c r="U85" s="128"/>
    </row>
    <row r="86" spans="2:21" s="1" customFormat="1" ht="29.25" customHeight="1">
      <c r="B86" s="34"/>
      <c r="C86" s="235" t="s">
        <v>131</v>
      </c>
      <c r="D86" s="236"/>
      <c r="E86" s="236"/>
      <c r="F86" s="236"/>
      <c r="G86" s="236"/>
      <c r="H86" s="117"/>
      <c r="I86" s="117"/>
      <c r="J86" s="117"/>
      <c r="K86" s="117"/>
      <c r="L86" s="117"/>
      <c r="M86" s="117"/>
      <c r="N86" s="235" t="s">
        <v>132</v>
      </c>
      <c r="O86" s="236"/>
      <c r="P86" s="236"/>
      <c r="Q86" s="236"/>
      <c r="R86" s="36"/>
      <c r="T86" s="128"/>
      <c r="U86" s="128"/>
    </row>
    <row r="87" spans="2:21" s="1" customFormat="1" ht="10.3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  <c r="T87" s="128"/>
      <c r="U87" s="128"/>
    </row>
    <row r="88" spans="2:47" s="1" customFormat="1" ht="29.25" customHeight="1">
      <c r="B88" s="34"/>
      <c r="C88" s="129" t="s">
        <v>133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220">
        <f>N117</f>
        <v>0</v>
      </c>
      <c r="O88" s="237"/>
      <c r="P88" s="237"/>
      <c r="Q88" s="237"/>
      <c r="R88" s="36"/>
      <c r="T88" s="128"/>
      <c r="U88" s="128"/>
      <c r="AU88" s="18" t="s">
        <v>134</v>
      </c>
    </row>
    <row r="89" spans="2:21" s="6" customFormat="1" ht="24.95" customHeight="1">
      <c r="B89" s="130"/>
      <c r="C89" s="131"/>
      <c r="D89" s="132" t="s">
        <v>148</v>
      </c>
      <c r="E89" s="131"/>
      <c r="F89" s="131"/>
      <c r="G89" s="131"/>
      <c r="H89" s="131"/>
      <c r="I89" s="131"/>
      <c r="J89" s="131"/>
      <c r="K89" s="131"/>
      <c r="L89" s="131"/>
      <c r="M89" s="131"/>
      <c r="N89" s="238">
        <f>N118</f>
        <v>0</v>
      </c>
      <c r="O89" s="239"/>
      <c r="P89" s="239"/>
      <c r="Q89" s="239"/>
      <c r="R89" s="133"/>
      <c r="T89" s="134"/>
      <c r="U89" s="134"/>
    </row>
    <row r="90" spans="2:21" s="7" customFormat="1" ht="19.9" customHeight="1">
      <c r="B90" s="135"/>
      <c r="C90" s="136"/>
      <c r="D90" s="105" t="s">
        <v>1235</v>
      </c>
      <c r="E90" s="136"/>
      <c r="F90" s="136"/>
      <c r="G90" s="136"/>
      <c r="H90" s="136"/>
      <c r="I90" s="136"/>
      <c r="J90" s="136"/>
      <c r="K90" s="136"/>
      <c r="L90" s="136"/>
      <c r="M90" s="136"/>
      <c r="N90" s="216">
        <f>N119</f>
        <v>0</v>
      </c>
      <c r="O90" s="240"/>
      <c r="P90" s="240"/>
      <c r="Q90" s="240"/>
      <c r="R90" s="137"/>
      <c r="T90" s="138"/>
      <c r="U90" s="138"/>
    </row>
    <row r="91" spans="2:21" s="1" customFormat="1" ht="21.75" customHeight="1">
      <c r="B91" s="34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6"/>
      <c r="T91" s="128"/>
      <c r="U91" s="128"/>
    </row>
    <row r="92" spans="2:21" s="1" customFormat="1" ht="29.25" customHeight="1">
      <c r="B92" s="34"/>
      <c r="C92" s="129" t="s">
        <v>163</v>
      </c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237">
        <f>ROUND(N93+N94+N95+N96+N97+N98,2)</f>
        <v>0</v>
      </c>
      <c r="O92" s="241"/>
      <c r="P92" s="241"/>
      <c r="Q92" s="241"/>
      <c r="R92" s="36"/>
      <c r="T92" s="139"/>
      <c r="U92" s="140" t="s">
        <v>40</v>
      </c>
    </row>
    <row r="93" spans="2:65" s="1" customFormat="1" ht="18" customHeight="1">
      <c r="B93" s="34"/>
      <c r="C93" s="35"/>
      <c r="D93" s="217" t="s">
        <v>164</v>
      </c>
      <c r="E93" s="218"/>
      <c r="F93" s="218"/>
      <c r="G93" s="218"/>
      <c r="H93" s="218"/>
      <c r="I93" s="35"/>
      <c r="J93" s="35"/>
      <c r="K93" s="35"/>
      <c r="L93" s="35"/>
      <c r="M93" s="35"/>
      <c r="N93" s="215">
        <f>ROUND(N88*T93,2)</f>
        <v>0</v>
      </c>
      <c r="O93" s="216"/>
      <c r="P93" s="216"/>
      <c r="Q93" s="216"/>
      <c r="R93" s="36"/>
      <c r="S93" s="141"/>
      <c r="T93" s="142"/>
      <c r="U93" s="143" t="s">
        <v>41</v>
      </c>
      <c r="V93" s="141"/>
      <c r="W93" s="141"/>
      <c r="X93" s="141"/>
      <c r="Y93" s="141"/>
      <c r="Z93" s="141"/>
      <c r="AA93" s="141"/>
      <c r="AB93" s="141"/>
      <c r="AC93" s="141"/>
      <c r="AD93" s="141"/>
      <c r="AE93" s="141"/>
      <c r="AF93" s="141"/>
      <c r="AG93" s="141"/>
      <c r="AH93" s="141"/>
      <c r="AI93" s="141"/>
      <c r="AJ93" s="141"/>
      <c r="AK93" s="141"/>
      <c r="AL93" s="141"/>
      <c r="AM93" s="141"/>
      <c r="AN93" s="141"/>
      <c r="AO93" s="141"/>
      <c r="AP93" s="141"/>
      <c r="AQ93" s="141"/>
      <c r="AR93" s="141"/>
      <c r="AS93" s="141"/>
      <c r="AT93" s="141"/>
      <c r="AU93" s="141"/>
      <c r="AV93" s="141"/>
      <c r="AW93" s="141"/>
      <c r="AX93" s="141"/>
      <c r="AY93" s="144" t="s">
        <v>165</v>
      </c>
      <c r="AZ93" s="141"/>
      <c r="BA93" s="141"/>
      <c r="BB93" s="141"/>
      <c r="BC93" s="141"/>
      <c r="BD93" s="141"/>
      <c r="BE93" s="145">
        <f aca="true" t="shared" si="0" ref="BE93:BE98">IF(U93="základní",N93,0)</f>
        <v>0</v>
      </c>
      <c r="BF93" s="145">
        <f aca="true" t="shared" si="1" ref="BF93:BF98">IF(U93="snížená",N93,0)</f>
        <v>0</v>
      </c>
      <c r="BG93" s="145">
        <f aca="true" t="shared" si="2" ref="BG93:BG98">IF(U93="zákl. přenesená",N93,0)</f>
        <v>0</v>
      </c>
      <c r="BH93" s="145">
        <f aca="true" t="shared" si="3" ref="BH93:BH98">IF(U93="sníž. přenesená",N93,0)</f>
        <v>0</v>
      </c>
      <c r="BI93" s="145">
        <f aca="true" t="shared" si="4" ref="BI93:BI98">IF(U93="nulová",N93,0)</f>
        <v>0</v>
      </c>
      <c r="BJ93" s="144" t="s">
        <v>83</v>
      </c>
      <c r="BK93" s="141"/>
      <c r="BL93" s="141"/>
      <c r="BM93" s="141"/>
    </row>
    <row r="94" spans="2:65" s="1" customFormat="1" ht="18" customHeight="1">
      <c r="B94" s="34"/>
      <c r="C94" s="35"/>
      <c r="D94" s="217" t="s">
        <v>166</v>
      </c>
      <c r="E94" s="218"/>
      <c r="F94" s="218"/>
      <c r="G94" s="218"/>
      <c r="H94" s="218"/>
      <c r="I94" s="35"/>
      <c r="J94" s="35"/>
      <c r="K94" s="35"/>
      <c r="L94" s="35"/>
      <c r="M94" s="35"/>
      <c r="N94" s="215">
        <f>ROUND(N88*T94,2)</f>
        <v>0</v>
      </c>
      <c r="O94" s="216"/>
      <c r="P94" s="216"/>
      <c r="Q94" s="216"/>
      <c r="R94" s="36"/>
      <c r="S94" s="141"/>
      <c r="T94" s="142"/>
      <c r="U94" s="143" t="s">
        <v>41</v>
      </c>
      <c r="V94" s="141"/>
      <c r="W94" s="141"/>
      <c r="X94" s="141"/>
      <c r="Y94" s="141"/>
      <c r="Z94" s="141"/>
      <c r="AA94" s="141"/>
      <c r="AB94" s="141"/>
      <c r="AC94" s="141"/>
      <c r="AD94" s="141"/>
      <c r="AE94" s="141"/>
      <c r="AF94" s="141"/>
      <c r="AG94" s="141"/>
      <c r="AH94" s="141"/>
      <c r="AI94" s="141"/>
      <c r="AJ94" s="141"/>
      <c r="AK94" s="141"/>
      <c r="AL94" s="141"/>
      <c r="AM94" s="141"/>
      <c r="AN94" s="141"/>
      <c r="AO94" s="141"/>
      <c r="AP94" s="141"/>
      <c r="AQ94" s="141"/>
      <c r="AR94" s="141"/>
      <c r="AS94" s="141"/>
      <c r="AT94" s="141"/>
      <c r="AU94" s="141"/>
      <c r="AV94" s="141"/>
      <c r="AW94" s="141"/>
      <c r="AX94" s="141"/>
      <c r="AY94" s="144" t="s">
        <v>165</v>
      </c>
      <c r="AZ94" s="141"/>
      <c r="BA94" s="141"/>
      <c r="BB94" s="141"/>
      <c r="BC94" s="141"/>
      <c r="BD94" s="141"/>
      <c r="BE94" s="145">
        <f t="shared" si="0"/>
        <v>0</v>
      </c>
      <c r="BF94" s="145">
        <f t="shared" si="1"/>
        <v>0</v>
      </c>
      <c r="BG94" s="145">
        <f t="shared" si="2"/>
        <v>0</v>
      </c>
      <c r="BH94" s="145">
        <f t="shared" si="3"/>
        <v>0</v>
      </c>
      <c r="BI94" s="145">
        <f t="shared" si="4"/>
        <v>0</v>
      </c>
      <c r="BJ94" s="144" t="s">
        <v>83</v>
      </c>
      <c r="BK94" s="141"/>
      <c r="BL94" s="141"/>
      <c r="BM94" s="141"/>
    </row>
    <row r="95" spans="2:65" s="1" customFormat="1" ht="18" customHeight="1">
      <c r="B95" s="34"/>
      <c r="C95" s="35"/>
      <c r="D95" s="217" t="s">
        <v>167</v>
      </c>
      <c r="E95" s="218"/>
      <c r="F95" s="218"/>
      <c r="G95" s="218"/>
      <c r="H95" s="218"/>
      <c r="I95" s="35"/>
      <c r="J95" s="35"/>
      <c r="K95" s="35"/>
      <c r="L95" s="35"/>
      <c r="M95" s="35"/>
      <c r="N95" s="215">
        <f>ROUND(N88*T95,2)</f>
        <v>0</v>
      </c>
      <c r="O95" s="216"/>
      <c r="P95" s="216"/>
      <c r="Q95" s="216"/>
      <c r="R95" s="36"/>
      <c r="S95" s="141"/>
      <c r="T95" s="142"/>
      <c r="U95" s="143" t="s">
        <v>41</v>
      </c>
      <c r="V95" s="141"/>
      <c r="W95" s="141"/>
      <c r="X95" s="141"/>
      <c r="Y95" s="141"/>
      <c r="Z95" s="141"/>
      <c r="AA95" s="141"/>
      <c r="AB95" s="141"/>
      <c r="AC95" s="141"/>
      <c r="AD95" s="141"/>
      <c r="AE95" s="141"/>
      <c r="AF95" s="141"/>
      <c r="AG95" s="141"/>
      <c r="AH95" s="141"/>
      <c r="AI95" s="141"/>
      <c r="AJ95" s="141"/>
      <c r="AK95" s="141"/>
      <c r="AL95" s="141"/>
      <c r="AM95" s="141"/>
      <c r="AN95" s="141"/>
      <c r="AO95" s="141"/>
      <c r="AP95" s="141"/>
      <c r="AQ95" s="141"/>
      <c r="AR95" s="141"/>
      <c r="AS95" s="141"/>
      <c r="AT95" s="141"/>
      <c r="AU95" s="141"/>
      <c r="AV95" s="141"/>
      <c r="AW95" s="141"/>
      <c r="AX95" s="141"/>
      <c r="AY95" s="144" t="s">
        <v>165</v>
      </c>
      <c r="AZ95" s="141"/>
      <c r="BA95" s="141"/>
      <c r="BB95" s="141"/>
      <c r="BC95" s="141"/>
      <c r="BD95" s="141"/>
      <c r="BE95" s="145">
        <f t="shared" si="0"/>
        <v>0</v>
      </c>
      <c r="BF95" s="145">
        <f t="shared" si="1"/>
        <v>0</v>
      </c>
      <c r="BG95" s="145">
        <f t="shared" si="2"/>
        <v>0</v>
      </c>
      <c r="BH95" s="145">
        <f t="shared" si="3"/>
        <v>0</v>
      </c>
      <c r="BI95" s="145">
        <f t="shared" si="4"/>
        <v>0</v>
      </c>
      <c r="BJ95" s="144" t="s">
        <v>83</v>
      </c>
      <c r="BK95" s="141"/>
      <c r="BL95" s="141"/>
      <c r="BM95" s="141"/>
    </row>
    <row r="96" spans="2:65" s="1" customFormat="1" ht="18" customHeight="1">
      <c r="B96" s="34"/>
      <c r="C96" s="35"/>
      <c r="D96" s="217" t="s">
        <v>168</v>
      </c>
      <c r="E96" s="218"/>
      <c r="F96" s="218"/>
      <c r="G96" s="218"/>
      <c r="H96" s="218"/>
      <c r="I96" s="35"/>
      <c r="J96" s="35"/>
      <c r="K96" s="35"/>
      <c r="L96" s="35"/>
      <c r="M96" s="35"/>
      <c r="N96" s="215">
        <f>ROUND(N88*T96,2)</f>
        <v>0</v>
      </c>
      <c r="O96" s="216"/>
      <c r="P96" s="216"/>
      <c r="Q96" s="216"/>
      <c r="R96" s="36"/>
      <c r="S96" s="141"/>
      <c r="T96" s="142"/>
      <c r="U96" s="143" t="s">
        <v>41</v>
      </c>
      <c r="V96" s="141"/>
      <c r="W96" s="141"/>
      <c r="X96" s="141"/>
      <c r="Y96" s="141"/>
      <c r="Z96" s="141"/>
      <c r="AA96" s="141"/>
      <c r="AB96" s="141"/>
      <c r="AC96" s="141"/>
      <c r="AD96" s="141"/>
      <c r="AE96" s="141"/>
      <c r="AF96" s="141"/>
      <c r="AG96" s="141"/>
      <c r="AH96" s="141"/>
      <c r="AI96" s="141"/>
      <c r="AJ96" s="141"/>
      <c r="AK96" s="141"/>
      <c r="AL96" s="141"/>
      <c r="AM96" s="141"/>
      <c r="AN96" s="141"/>
      <c r="AO96" s="141"/>
      <c r="AP96" s="141"/>
      <c r="AQ96" s="141"/>
      <c r="AR96" s="141"/>
      <c r="AS96" s="141"/>
      <c r="AT96" s="141"/>
      <c r="AU96" s="141"/>
      <c r="AV96" s="141"/>
      <c r="AW96" s="141"/>
      <c r="AX96" s="141"/>
      <c r="AY96" s="144" t="s">
        <v>165</v>
      </c>
      <c r="AZ96" s="141"/>
      <c r="BA96" s="141"/>
      <c r="BB96" s="141"/>
      <c r="BC96" s="141"/>
      <c r="BD96" s="141"/>
      <c r="BE96" s="145">
        <f t="shared" si="0"/>
        <v>0</v>
      </c>
      <c r="BF96" s="145">
        <f t="shared" si="1"/>
        <v>0</v>
      </c>
      <c r="BG96" s="145">
        <f t="shared" si="2"/>
        <v>0</v>
      </c>
      <c r="BH96" s="145">
        <f t="shared" si="3"/>
        <v>0</v>
      </c>
      <c r="BI96" s="145">
        <f t="shared" si="4"/>
        <v>0</v>
      </c>
      <c r="BJ96" s="144" t="s">
        <v>83</v>
      </c>
      <c r="BK96" s="141"/>
      <c r="BL96" s="141"/>
      <c r="BM96" s="141"/>
    </row>
    <row r="97" spans="2:65" s="1" customFormat="1" ht="18" customHeight="1">
      <c r="B97" s="34"/>
      <c r="C97" s="35"/>
      <c r="D97" s="217" t="s">
        <v>169</v>
      </c>
      <c r="E97" s="218"/>
      <c r="F97" s="218"/>
      <c r="G97" s="218"/>
      <c r="H97" s="218"/>
      <c r="I97" s="35"/>
      <c r="J97" s="35"/>
      <c r="K97" s="35"/>
      <c r="L97" s="35"/>
      <c r="M97" s="35"/>
      <c r="N97" s="215">
        <f>ROUND(N88*T97,2)</f>
        <v>0</v>
      </c>
      <c r="O97" s="216"/>
      <c r="P97" s="216"/>
      <c r="Q97" s="216"/>
      <c r="R97" s="36"/>
      <c r="S97" s="141"/>
      <c r="T97" s="142"/>
      <c r="U97" s="143" t="s">
        <v>41</v>
      </c>
      <c r="V97" s="141"/>
      <c r="W97" s="141"/>
      <c r="X97" s="141"/>
      <c r="Y97" s="141"/>
      <c r="Z97" s="141"/>
      <c r="AA97" s="141"/>
      <c r="AB97" s="141"/>
      <c r="AC97" s="141"/>
      <c r="AD97" s="141"/>
      <c r="AE97" s="141"/>
      <c r="AF97" s="141"/>
      <c r="AG97" s="141"/>
      <c r="AH97" s="141"/>
      <c r="AI97" s="141"/>
      <c r="AJ97" s="141"/>
      <c r="AK97" s="141"/>
      <c r="AL97" s="141"/>
      <c r="AM97" s="141"/>
      <c r="AN97" s="141"/>
      <c r="AO97" s="141"/>
      <c r="AP97" s="141"/>
      <c r="AQ97" s="141"/>
      <c r="AR97" s="141"/>
      <c r="AS97" s="141"/>
      <c r="AT97" s="141"/>
      <c r="AU97" s="141"/>
      <c r="AV97" s="141"/>
      <c r="AW97" s="141"/>
      <c r="AX97" s="141"/>
      <c r="AY97" s="144" t="s">
        <v>165</v>
      </c>
      <c r="AZ97" s="141"/>
      <c r="BA97" s="141"/>
      <c r="BB97" s="141"/>
      <c r="BC97" s="141"/>
      <c r="BD97" s="141"/>
      <c r="BE97" s="145">
        <f t="shared" si="0"/>
        <v>0</v>
      </c>
      <c r="BF97" s="145">
        <f t="shared" si="1"/>
        <v>0</v>
      </c>
      <c r="BG97" s="145">
        <f t="shared" si="2"/>
        <v>0</v>
      </c>
      <c r="BH97" s="145">
        <f t="shared" si="3"/>
        <v>0</v>
      </c>
      <c r="BI97" s="145">
        <f t="shared" si="4"/>
        <v>0</v>
      </c>
      <c r="BJ97" s="144" t="s">
        <v>83</v>
      </c>
      <c r="BK97" s="141"/>
      <c r="BL97" s="141"/>
      <c r="BM97" s="141"/>
    </row>
    <row r="98" spans="2:65" s="1" customFormat="1" ht="18" customHeight="1">
      <c r="B98" s="34"/>
      <c r="C98" s="35"/>
      <c r="D98" s="105" t="s">
        <v>170</v>
      </c>
      <c r="E98" s="35"/>
      <c r="F98" s="35"/>
      <c r="G98" s="35"/>
      <c r="H98" s="35"/>
      <c r="I98" s="35"/>
      <c r="J98" s="35"/>
      <c r="K98" s="35"/>
      <c r="L98" s="35"/>
      <c r="M98" s="35"/>
      <c r="N98" s="215">
        <f>ROUND(N88*T98,2)</f>
        <v>0</v>
      </c>
      <c r="O98" s="216"/>
      <c r="P98" s="216"/>
      <c r="Q98" s="216"/>
      <c r="R98" s="36"/>
      <c r="S98" s="141"/>
      <c r="T98" s="146"/>
      <c r="U98" s="147" t="s">
        <v>43</v>
      </c>
      <c r="V98" s="141"/>
      <c r="W98" s="141"/>
      <c r="X98" s="141"/>
      <c r="Y98" s="141"/>
      <c r="Z98" s="141"/>
      <c r="AA98" s="141"/>
      <c r="AB98" s="141"/>
      <c r="AC98" s="141"/>
      <c r="AD98" s="141"/>
      <c r="AE98" s="141"/>
      <c r="AF98" s="141"/>
      <c r="AG98" s="141"/>
      <c r="AH98" s="141"/>
      <c r="AI98" s="141"/>
      <c r="AJ98" s="141"/>
      <c r="AK98" s="141"/>
      <c r="AL98" s="141"/>
      <c r="AM98" s="141"/>
      <c r="AN98" s="141"/>
      <c r="AO98" s="141"/>
      <c r="AP98" s="141"/>
      <c r="AQ98" s="141"/>
      <c r="AR98" s="141"/>
      <c r="AS98" s="141"/>
      <c r="AT98" s="141"/>
      <c r="AU98" s="141"/>
      <c r="AV98" s="141"/>
      <c r="AW98" s="141"/>
      <c r="AX98" s="141"/>
      <c r="AY98" s="144" t="s">
        <v>171</v>
      </c>
      <c r="AZ98" s="141"/>
      <c r="BA98" s="141"/>
      <c r="BB98" s="141"/>
      <c r="BC98" s="141"/>
      <c r="BD98" s="141"/>
      <c r="BE98" s="145">
        <f t="shared" si="0"/>
        <v>0</v>
      </c>
      <c r="BF98" s="145">
        <f t="shared" si="1"/>
        <v>0</v>
      </c>
      <c r="BG98" s="145">
        <f t="shared" si="2"/>
        <v>0</v>
      </c>
      <c r="BH98" s="145">
        <f t="shared" si="3"/>
        <v>0</v>
      </c>
      <c r="BI98" s="145">
        <f t="shared" si="4"/>
        <v>0</v>
      </c>
      <c r="BJ98" s="144" t="s">
        <v>125</v>
      </c>
      <c r="BK98" s="141"/>
      <c r="BL98" s="141"/>
      <c r="BM98" s="141"/>
    </row>
    <row r="99" spans="2:21" s="1" customFormat="1" ht="13.5">
      <c r="B99" s="34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6"/>
      <c r="T99" s="128"/>
      <c r="U99" s="128"/>
    </row>
    <row r="100" spans="2:21" s="1" customFormat="1" ht="29.25" customHeight="1">
      <c r="B100" s="34"/>
      <c r="C100" s="116" t="s">
        <v>119</v>
      </c>
      <c r="D100" s="117"/>
      <c r="E100" s="117"/>
      <c r="F100" s="117"/>
      <c r="G100" s="117"/>
      <c r="H100" s="117"/>
      <c r="I100" s="117"/>
      <c r="J100" s="117"/>
      <c r="K100" s="117"/>
      <c r="L100" s="221">
        <f>ROUND(SUM(N88+N92),2)</f>
        <v>0</v>
      </c>
      <c r="M100" s="221"/>
      <c r="N100" s="221"/>
      <c r="O100" s="221"/>
      <c r="P100" s="221"/>
      <c r="Q100" s="221"/>
      <c r="R100" s="36"/>
      <c r="T100" s="128"/>
      <c r="U100" s="128"/>
    </row>
    <row r="101" spans="2:21" s="1" customFormat="1" ht="6.95" customHeight="1">
      <c r="B101" s="58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60"/>
      <c r="T101" s="128"/>
      <c r="U101" s="128"/>
    </row>
    <row r="105" spans="2:18" s="1" customFormat="1" ht="6.95" customHeight="1">
      <c r="B105" s="61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3"/>
    </row>
    <row r="106" spans="2:18" s="1" customFormat="1" ht="36.95" customHeight="1">
      <c r="B106" s="34"/>
      <c r="C106" s="179" t="s">
        <v>172</v>
      </c>
      <c r="D106" s="226"/>
      <c r="E106" s="226"/>
      <c r="F106" s="226"/>
      <c r="G106" s="226"/>
      <c r="H106" s="226"/>
      <c r="I106" s="226"/>
      <c r="J106" s="226"/>
      <c r="K106" s="226"/>
      <c r="L106" s="226"/>
      <c r="M106" s="226"/>
      <c r="N106" s="226"/>
      <c r="O106" s="226"/>
      <c r="P106" s="226"/>
      <c r="Q106" s="226"/>
      <c r="R106" s="36"/>
    </row>
    <row r="107" spans="2:18" s="1" customFormat="1" ht="6.95" customHeight="1">
      <c r="B107" s="34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6"/>
    </row>
    <row r="108" spans="2:18" s="1" customFormat="1" ht="30" customHeight="1">
      <c r="B108" s="34"/>
      <c r="C108" s="29" t="s">
        <v>19</v>
      </c>
      <c r="D108" s="35"/>
      <c r="E108" s="35"/>
      <c r="F108" s="224" t="str">
        <f>F6</f>
        <v>D 1.01_VV_PZS_r0</v>
      </c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35"/>
      <c r="R108" s="36"/>
    </row>
    <row r="109" spans="2:18" s="1" customFormat="1" ht="36.95" customHeight="1">
      <c r="B109" s="34"/>
      <c r="C109" s="68" t="s">
        <v>127</v>
      </c>
      <c r="D109" s="35"/>
      <c r="E109" s="35"/>
      <c r="F109" s="199" t="str">
        <f>F7</f>
        <v>D 1.01.4.5 - ZAŘÍZEN - D 1.01.4.5 - ZAŘÍZENÍ ZTI</v>
      </c>
      <c r="G109" s="226"/>
      <c r="H109" s="226"/>
      <c r="I109" s="226"/>
      <c r="J109" s="226"/>
      <c r="K109" s="226"/>
      <c r="L109" s="226"/>
      <c r="M109" s="226"/>
      <c r="N109" s="226"/>
      <c r="O109" s="226"/>
      <c r="P109" s="226"/>
      <c r="Q109" s="35"/>
      <c r="R109" s="36"/>
    </row>
    <row r="110" spans="2:18" s="1" customFormat="1" ht="6.95" customHeight="1">
      <c r="B110" s="34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6"/>
    </row>
    <row r="111" spans="2:18" s="1" customFormat="1" ht="18" customHeight="1">
      <c r="B111" s="34"/>
      <c r="C111" s="29" t="s">
        <v>24</v>
      </c>
      <c r="D111" s="35"/>
      <c r="E111" s="35"/>
      <c r="F111" s="27" t="str">
        <f>F9</f>
        <v xml:space="preserve"> </v>
      </c>
      <c r="G111" s="35"/>
      <c r="H111" s="35"/>
      <c r="I111" s="35"/>
      <c r="J111" s="35"/>
      <c r="K111" s="29" t="s">
        <v>26</v>
      </c>
      <c r="L111" s="35"/>
      <c r="M111" s="228" t="str">
        <f>IF(O9="","",O9)</f>
        <v>3.7.2018</v>
      </c>
      <c r="N111" s="228"/>
      <c r="O111" s="228"/>
      <c r="P111" s="228"/>
      <c r="Q111" s="35"/>
      <c r="R111" s="36"/>
    </row>
    <row r="112" spans="2:18" s="1" customFormat="1" ht="6.95" customHeight="1">
      <c r="B112" s="34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6"/>
    </row>
    <row r="113" spans="2:18" s="1" customFormat="1" ht="13.5">
      <c r="B113" s="34"/>
      <c r="C113" s="29" t="s">
        <v>28</v>
      </c>
      <c r="D113" s="35"/>
      <c r="E113" s="35"/>
      <c r="F113" s="27" t="str">
        <f>E12</f>
        <v xml:space="preserve"> </v>
      </c>
      <c r="G113" s="35"/>
      <c r="H113" s="35"/>
      <c r="I113" s="35"/>
      <c r="J113" s="35"/>
      <c r="K113" s="29" t="s">
        <v>33</v>
      </c>
      <c r="L113" s="35"/>
      <c r="M113" s="183" t="str">
        <f>E18</f>
        <v xml:space="preserve"> </v>
      </c>
      <c r="N113" s="183"/>
      <c r="O113" s="183"/>
      <c r="P113" s="183"/>
      <c r="Q113" s="183"/>
      <c r="R113" s="36"/>
    </row>
    <row r="114" spans="2:18" s="1" customFormat="1" ht="14.45" customHeight="1">
      <c r="B114" s="34"/>
      <c r="C114" s="29" t="s">
        <v>31</v>
      </c>
      <c r="D114" s="35"/>
      <c r="E114" s="35"/>
      <c r="F114" s="27" t="str">
        <f>IF(E15="","",E15)</f>
        <v>Vyplň údaj</v>
      </c>
      <c r="G114" s="35"/>
      <c r="H114" s="35"/>
      <c r="I114" s="35"/>
      <c r="J114" s="35"/>
      <c r="K114" s="29" t="s">
        <v>35</v>
      </c>
      <c r="L114" s="35"/>
      <c r="M114" s="183" t="str">
        <f>E21</f>
        <v xml:space="preserve"> </v>
      </c>
      <c r="N114" s="183"/>
      <c r="O114" s="183"/>
      <c r="P114" s="183"/>
      <c r="Q114" s="183"/>
      <c r="R114" s="36"/>
    </row>
    <row r="115" spans="2:18" s="1" customFormat="1" ht="10.35" customHeight="1">
      <c r="B115" s="34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6"/>
    </row>
    <row r="116" spans="2:27" s="8" customFormat="1" ht="29.25" customHeight="1">
      <c r="B116" s="148"/>
      <c r="C116" s="149" t="s">
        <v>173</v>
      </c>
      <c r="D116" s="150" t="s">
        <v>174</v>
      </c>
      <c r="E116" s="150" t="s">
        <v>58</v>
      </c>
      <c r="F116" s="242" t="s">
        <v>175</v>
      </c>
      <c r="G116" s="242"/>
      <c r="H116" s="242"/>
      <c r="I116" s="242"/>
      <c r="J116" s="150" t="s">
        <v>176</v>
      </c>
      <c r="K116" s="150" t="s">
        <v>177</v>
      </c>
      <c r="L116" s="242" t="s">
        <v>178</v>
      </c>
      <c r="M116" s="242"/>
      <c r="N116" s="242" t="s">
        <v>132</v>
      </c>
      <c r="O116" s="242"/>
      <c r="P116" s="242"/>
      <c r="Q116" s="243"/>
      <c r="R116" s="151"/>
      <c r="T116" s="79" t="s">
        <v>179</v>
      </c>
      <c r="U116" s="80" t="s">
        <v>40</v>
      </c>
      <c r="V116" s="80" t="s">
        <v>180</v>
      </c>
      <c r="W116" s="80" t="s">
        <v>181</v>
      </c>
      <c r="X116" s="80" t="s">
        <v>182</v>
      </c>
      <c r="Y116" s="80" t="s">
        <v>183</v>
      </c>
      <c r="Z116" s="80" t="s">
        <v>184</v>
      </c>
      <c r="AA116" s="81" t="s">
        <v>185</v>
      </c>
    </row>
    <row r="117" spans="2:63" s="1" customFormat="1" ht="29.25" customHeight="1">
      <c r="B117" s="34"/>
      <c r="C117" s="83" t="s">
        <v>129</v>
      </c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252">
        <f>BK117</f>
        <v>0</v>
      </c>
      <c r="O117" s="253"/>
      <c r="P117" s="253"/>
      <c r="Q117" s="253"/>
      <c r="R117" s="36"/>
      <c r="T117" s="82"/>
      <c r="U117" s="50"/>
      <c r="V117" s="50"/>
      <c r="W117" s="152">
        <f>W118+W121</f>
        <v>0</v>
      </c>
      <c r="X117" s="50"/>
      <c r="Y117" s="152">
        <f>Y118+Y121</f>
        <v>0</v>
      </c>
      <c r="Z117" s="50"/>
      <c r="AA117" s="153">
        <f>AA118+AA121</f>
        <v>0</v>
      </c>
      <c r="AT117" s="18" t="s">
        <v>75</v>
      </c>
      <c r="AU117" s="18" t="s">
        <v>134</v>
      </c>
      <c r="BK117" s="154">
        <f>BK118+BK121</f>
        <v>0</v>
      </c>
    </row>
    <row r="118" spans="2:63" s="9" customFormat="1" ht="37.35" customHeight="1">
      <c r="B118" s="155"/>
      <c r="C118" s="156"/>
      <c r="D118" s="157" t="s">
        <v>148</v>
      </c>
      <c r="E118" s="157"/>
      <c r="F118" s="157"/>
      <c r="G118" s="157"/>
      <c r="H118" s="157"/>
      <c r="I118" s="157"/>
      <c r="J118" s="157"/>
      <c r="K118" s="157"/>
      <c r="L118" s="157"/>
      <c r="M118" s="157"/>
      <c r="N118" s="254">
        <f>BK118</f>
        <v>0</v>
      </c>
      <c r="O118" s="238"/>
      <c r="P118" s="238"/>
      <c r="Q118" s="238"/>
      <c r="R118" s="158"/>
      <c r="T118" s="159"/>
      <c r="U118" s="156"/>
      <c r="V118" s="156"/>
      <c r="W118" s="160">
        <f>W119</f>
        <v>0</v>
      </c>
      <c r="X118" s="156"/>
      <c r="Y118" s="160">
        <f>Y119</f>
        <v>0</v>
      </c>
      <c r="Z118" s="156"/>
      <c r="AA118" s="161">
        <f>AA119</f>
        <v>0</v>
      </c>
      <c r="AR118" s="162" t="s">
        <v>125</v>
      </c>
      <c r="AT118" s="163" t="s">
        <v>75</v>
      </c>
      <c r="AU118" s="163" t="s">
        <v>76</v>
      </c>
      <c r="AY118" s="162" t="s">
        <v>186</v>
      </c>
      <c r="BK118" s="164">
        <f>BK119</f>
        <v>0</v>
      </c>
    </row>
    <row r="119" spans="2:63" s="9" customFormat="1" ht="19.9" customHeight="1">
      <c r="B119" s="155"/>
      <c r="C119" s="156"/>
      <c r="D119" s="165" t="s">
        <v>1235</v>
      </c>
      <c r="E119" s="165"/>
      <c r="F119" s="165"/>
      <c r="G119" s="165"/>
      <c r="H119" s="165"/>
      <c r="I119" s="165"/>
      <c r="J119" s="165"/>
      <c r="K119" s="165"/>
      <c r="L119" s="165"/>
      <c r="M119" s="165"/>
      <c r="N119" s="255">
        <f>BK119</f>
        <v>0</v>
      </c>
      <c r="O119" s="256"/>
      <c r="P119" s="256"/>
      <c r="Q119" s="256"/>
      <c r="R119" s="158"/>
      <c r="T119" s="159"/>
      <c r="U119" s="156"/>
      <c r="V119" s="156"/>
      <c r="W119" s="160">
        <f>W120</f>
        <v>0</v>
      </c>
      <c r="X119" s="156"/>
      <c r="Y119" s="160">
        <f>Y120</f>
        <v>0</v>
      </c>
      <c r="Z119" s="156"/>
      <c r="AA119" s="161">
        <f>AA120</f>
        <v>0</v>
      </c>
      <c r="AR119" s="162" t="s">
        <v>83</v>
      </c>
      <c r="AT119" s="163" t="s">
        <v>75</v>
      </c>
      <c r="AU119" s="163" t="s">
        <v>83</v>
      </c>
      <c r="AY119" s="162" t="s">
        <v>186</v>
      </c>
      <c r="BK119" s="164">
        <f>BK120</f>
        <v>0</v>
      </c>
    </row>
    <row r="120" spans="2:65" s="1" customFormat="1" ht="16.5" customHeight="1">
      <c r="B120" s="34"/>
      <c r="C120" s="166" t="s">
        <v>83</v>
      </c>
      <c r="D120" s="166" t="s">
        <v>187</v>
      </c>
      <c r="E120" s="167" t="s">
        <v>1207</v>
      </c>
      <c r="F120" s="244" t="s">
        <v>1236</v>
      </c>
      <c r="G120" s="244"/>
      <c r="H120" s="244"/>
      <c r="I120" s="244"/>
      <c r="J120" s="168" t="s">
        <v>225</v>
      </c>
      <c r="K120" s="169">
        <v>1</v>
      </c>
      <c r="L120" s="245">
        <v>0</v>
      </c>
      <c r="M120" s="246"/>
      <c r="N120" s="247">
        <f>ROUND(L120*K120,2)</f>
        <v>0</v>
      </c>
      <c r="O120" s="247"/>
      <c r="P120" s="247"/>
      <c r="Q120" s="247"/>
      <c r="R120" s="36"/>
      <c r="T120" s="170" t="s">
        <v>22</v>
      </c>
      <c r="U120" s="43" t="s">
        <v>41</v>
      </c>
      <c r="V120" s="35"/>
      <c r="W120" s="171">
        <f>V120*K120</f>
        <v>0</v>
      </c>
      <c r="X120" s="171">
        <v>0</v>
      </c>
      <c r="Y120" s="171">
        <f>X120*K120</f>
        <v>0</v>
      </c>
      <c r="Z120" s="171">
        <v>0</v>
      </c>
      <c r="AA120" s="172">
        <f>Z120*K120</f>
        <v>0</v>
      </c>
      <c r="AR120" s="18" t="s">
        <v>191</v>
      </c>
      <c r="AT120" s="18" t="s">
        <v>187</v>
      </c>
      <c r="AU120" s="18" t="s">
        <v>125</v>
      </c>
      <c r="AY120" s="18" t="s">
        <v>186</v>
      </c>
      <c r="BE120" s="109">
        <f>IF(U120="základní",N120,0)</f>
        <v>0</v>
      </c>
      <c r="BF120" s="109">
        <f>IF(U120="snížená",N120,0)</f>
        <v>0</v>
      </c>
      <c r="BG120" s="109">
        <f>IF(U120="zákl. přenesená",N120,0)</f>
        <v>0</v>
      </c>
      <c r="BH120" s="109">
        <f>IF(U120="sníž. přenesená",N120,0)</f>
        <v>0</v>
      </c>
      <c r="BI120" s="109">
        <f>IF(U120="nulová",N120,0)</f>
        <v>0</v>
      </c>
      <c r="BJ120" s="18" t="s">
        <v>83</v>
      </c>
      <c r="BK120" s="109">
        <f>ROUND(L120*K120,2)</f>
        <v>0</v>
      </c>
      <c r="BL120" s="18" t="s">
        <v>191</v>
      </c>
      <c r="BM120" s="18" t="s">
        <v>125</v>
      </c>
    </row>
    <row r="121" spans="2:63" s="1" customFormat="1" ht="49.9" customHeight="1">
      <c r="B121" s="34"/>
      <c r="C121" s="35"/>
      <c r="D121" s="157" t="s">
        <v>1223</v>
      </c>
      <c r="E121" s="35"/>
      <c r="F121" s="35"/>
      <c r="G121" s="35"/>
      <c r="H121" s="35"/>
      <c r="I121" s="35"/>
      <c r="J121" s="35"/>
      <c r="K121" s="35"/>
      <c r="L121" s="35"/>
      <c r="M121" s="35"/>
      <c r="N121" s="259">
        <f>BK121</f>
        <v>0</v>
      </c>
      <c r="O121" s="260"/>
      <c r="P121" s="260"/>
      <c r="Q121" s="260"/>
      <c r="R121" s="36"/>
      <c r="T121" s="146"/>
      <c r="U121" s="55"/>
      <c r="V121" s="55"/>
      <c r="W121" s="55"/>
      <c r="X121" s="55"/>
      <c r="Y121" s="55"/>
      <c r="Z121" s="55"/>
      <c r="AA121" s="57"/>
      <c r="AT121" s="18" t="s">
        <v>75</v>
      </c>
      <c r="AU121" s="18" t="s">
        <v>76</v>
      </c>
      <c r="AY121" s="18" t="s">
        <v>1224</v>
      </c>
      <c r="BK121" s="109">
        <v>0</v>
      </c>
    </row>
    <row r="122" spans="2:18" s="1" customFormat="1" ht="6.95" customHeight="1">
      <c r="B122" s="58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60"/>
    </row>
  </sheetData>
  <sheetProtection algorithmName="SHA-512" hashValue="uAN6ofb0EJEzdsqDIRi+NuJvTomm29sAYZPy2gDCAtrJB4H9FN3o4Uzd3e1uccI0oCBBrkGvpnApApR1m5vNOQ==" saltValue="hdZcdJRmctONAm74iYlrYEw2OjtrTaO8783odKiZicec3cNRwoE0X+h0bC2bLeWcNBfOaThfurzDZ/VQl+Yy9g==" spinCount="10" sheet="1" objects="1" scenarios="1" formatColumns="0" formatRows="0"/>
  <mergeCells count="71">
    <mergeCell ref="N121:Q121"/>
    <mergeCell ref="H1:K1"/>
    <mergeCell ref="S2:AC2"/>
    <mergeCell ref="F116:I116"/>
    <mergeCell ref="L116:M116"/>
    <mergeCell ref="N116:Q116"/>
    <mergeCell ref="F120:I120"/>
    <mergeCell ref="L120:M120"/>
    <mergeCell ref="N120:Q120"/>
    <mergeCell ref="N117:Q117"/>
    <mergeCell ref="N118:Q118"/>
    <mergeCell ref="N119:Q119"/>
    <mergeCell ref="F108:P108"/>
    <mergeCell ref="F109:P109"/>
    <mergeCell ref="M111:P111"/>
    <mergeCell ref="M113:Q113"/>
    <mergeCell ref="M114:Q114"/>
    <mergeCell ref="D97:H97"/>
    <mergeCell ref="N97:Q97"/>
    <mergeCell ref="N98:Q98"/>
    <mergeCell ref="L100:Q100"/>
    <mergeCell ref="C106:Q106"/>
    <mergeCell ref="D94:H94"/>
    <mergeCell ref="N94:Q94"/>
    <mergeCell ref="D95:H95"/>
    <mergeCell ref="N95:Q95"/>
    <mergeCell ref="D96:H96"/>
    <mergeCell ref="N96:Q96"/>
    <mergeCell ref="N88:Q88"/>
    <mergeCell ref="N89:Q89"/>
    <mergeCell ref="N90:Q90"/>
    <mergeCell ref="N92:Q92"/>
    <mergeCell ref="D93:H93"/>
    <mergeCell ref="N93:Q93"/>
    <mergeCell ref="F79:P79"/>
    <mergeCell ref="M81:P81"/>
    <mergeCell ref="M83:Q83"/>
    <mergeCell ref="M84:Q84"/>
    <mergeCell ref="C86:G86"/>
    <mergeCell ref="N86:Q86"/>
    <mergeCell ref="H36:J36"/>
    <mergeCell ref="M36:P36"/>
    <mergeCell ref="L38:P38"/>
    <mergeCell ref="C76:Q76"/>
    <mergeCell ref="F78:P78"/>
    <mergeCell ref="H33:J33"/>
    <mergeCell ref="M33:P33"/>
    <mergeCell ref="H34:J34"/>
    <mergeCell ref="M34:P34"/>
    <mergeCell ref="H35:J35"/>
    <mergeCell ref="M35:P35"/>
    <mergeCell ref="M27:P27"/>
    <mergeCell ref="M28:P28"/>
    <mergeCell ref="M30:P30"/>
    <mergeCell ref="H32:J32"/>
    <mergeCell ref="M32:P32"/>
    <mergeCell ref="O17:P17"/>
    <mergeCell ref="O18:P18"/>
    <mergeCell ref="O20:P20"/>
    <mergeCell ref="O21:P21"/>
    <mergeCell ref="E24:L24"/>
    <mergeCell ref="O11:P11"/>
    <mergeCell ref="O12:P12"/>
    <mergeCell ref="O14:P14"/>
    <mergeCell ref="E15:L15"/>
    <mergeCell ref="O15:P15"/>
    <mergeCell ref="C2:Q2"/>
    <mergeCell ref="C4:Q4"/>
    <mergeCell ref="F6:P6"/>
    <mergeCell ref="F7:P7"/>
    <mergeCell ref="O9:P9"/>
  </mergeCells>
  <hyperlinks>
    <hyperlink ref="F1:G1" location="C2" display="1) Krycí list rozpočtu"/>
    <hyperlink ref="H1:K1" location="C86" display="2) Rekapitulace rozpočtu"/>
    <hyperlink ref="L1" location="C116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2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8"/>
      <c r="B1" s="11"/>
      <c r="C1" s="11"/>
      <c r="D1" s="12" t="s">
        <v>1</v>
      </c>
      <c r="E1" s="11"/>
      <c r="F1" s="13" t="s">
        <v>120</v>
      </c>
      <c r="G1" s="13"/>
      <c r="H1" s="263" t="s">
        <v>121</v>
      </c>
      <c r="I1" s="263"/>
      <c r="J1" s="263"/>
      <c r="K1" s="263"/>
      <c r="L1" s="13" t="s">
        <v>122</v>
      </c>
      <c r="M1" s="11"/>
      <c r="N1" s="11"/>
      <c r="O1" s="12" t="s">
        <v>123</v>
      </c>
      <c r="P1" s="11"/>
      <c r="Q1" s="11"/>
      <c r="R1" s="11"/>
      <c r="S1" s="13" t="s">
        <v>124</v>
      </c>
      <c r="T1" s="13"/>
      <c r="U1" s="118"/>
      <c r="V1" s="118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5" customHeight="1">
      <c r="C2" s="177" t="s">
        <v>7</v>
      </c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S2" s="222" t="s">
        <v>8</v>
      </c>
      <c r="T2" s="223"/>
      <c r="U2" s="223"/>
      <c r="V2" s="223"/>
      <c r="W2" s="223"/>
      <c r="X2" s="223"/>
      <c r="Y2" s="223"/>
      <c r="Z2" s="223"/>
      <c r="AA2" s="223"/>
      <c r="AB2" s="223"/>
      <c r="AC2" s="223"/>
      <c r="AT2" s="18" t="s">
        <v>99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125</v>
      </c>
    </row>
    <row r="4" spans="2:46" ht="36.95" customHeight="1">
      <c r="B4" s="22"/>
      <c r="C4" s="179" t="s">
        <v>126</v>
      </c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23"/>
      <c r="T4" s="17" t="s">
        <v>13</v>
      </c>
      <c r="AT4" s="18" t="s">
        <v>6</v>
      </c>
    </row>
    <row r="5" spans="2:18" ht="6.95" customHeight="1">
      <c r="B5" s="22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3"/>
    </row>
    <row r="6" spans="2:18" ht="25.35" customHeight="1">
      <c r="B6" s="22"/>
      <c r="C6" s="25"/>
      <c r="D6" s="29" t="s">
        <v>19</v>
      </c>
      <c r="E6" s="25"/>
      <c r="F6" s="224" t="str">
        <f>'Rekapitulace stavby'!K6</f>
        <v>D 1.01_VV_PZS_r0</v>
      </c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5"/>
      <c r="R6" s="23"/>
    </row>
    <row r="7" spans="2:18" s="1" customFormat="1" ht="32.85" customHeight="1">
      <c r="B7" s="34"/>
      <c r="C7" s="35"/>
      <c r="D7" s="28" t="s">
        <v>127</v>
      </c>
      <c r="E7" s="35"/>
      <c r="F7" s="185" t="s">
        <v>1237</v>
      </c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35"/>
      <c r="R7" s="36"/>
    </row>
    <row r="8" spans="2:18" s="1" customFormat="1" ht="14.45" customHeight="1">
      <c r="B8" s="34"/>
      <c r="C8" s="35"/>
      <c r="D8" s="29" t="s">
        <v>21</v>
      </c>
      <c r="E8" s="35"/>
      <c r="F8" s="27" t="s">
        <v>22</v>
      </c>
      <c r="G8" s="35"/>
      <c r="H8" s="35"/>
      <c r="I8" s="35"/>
      <c r="J8" s="35"/>
      <c r="K8" s="35"/>
      <c r="L8" s="35"/>
      <c r="M8" s="29" t="s">
        <v>23</v>
      </c>
      <c r="N8" s="35"/>
      <c r="O8" s="27" t="s">
        <v>22</v>
      </c>
      <c r="P8" s="35"/>
      <c r="Q8" s="35"/>
      <c r="R8" s="36"/>
    </row>
    <row r="9" spans="2:18" s="1" customFormat="1" ht="14.45" customHeight="1">
      <c r="B9" s="34"/>
      <c r="C9" s="35"/>
      <c r="D9" s="29" t="s">
        <v>24</v>
      </c>
      <c r="E9" s="35"/>
      <c r="F9" s="27" t="s">
        <v>25</v>
      </c>
      <c r="G9" s="35"/>
      <c r="H9" s="35"/>
      <c r="I9" s="35"/>
      <c r="J9" s="35"/>
      <c r="K9" s="35"/>
      <c r="L9" s="35"/>
      <c r="M9" s="29" t="s">
        <v>26</v>
      </c>
      <c r="N9" s="35"/>
      <c r="O9" s="227" t="str">
        <f>'Rekapitulace stavby'!AN8</f>
        <v>3.7.2018</v>
      </c>
      <c r="P9" s="228"/>
      <c r="Q9" s="35"/>
      <c r="R9" s="36"/>
    </row>
    <row r="10" spans="2:18" s="1" customFormat="1" ht="10.9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2:18" s="1" customFormat="1" ht="14.45" customHeight="1">
      <c r="B11" s="34"/>
      <c r="C11" s="35"/>
      <c r="D11" s="29" t="s">
        <v>28</v>
      </c>
      <c r="E11" s="35"/>
      <c r="F11" s="35"/>
      <c r="G11" s="35"/>
      <c r="H11" s="35"/>
      <c r="I11" s="35"/>
      <c r="J11" s="35"/>
      <c r="K11" s="35"/>
      <c r="L11" s="35"/>
      <c r="M11" s="29" t="s">
        <v>29</v>
      </c>
      <c r="N11" s="35"/>
      <c r="O11" s="183" t="str">
        <f>IF('Rekapitulace stavby'!AN10="","",'Rekapitulace stavby'!AN10)</f>
        <v/>
      </c>
      <c r="P11" s="183"/>
      <c r="Q11" s="35"/>
      <c r="R11" s="36"/>
    </row>
    <row r="12" spans="2:18" s="1" customFormat="1" ht="18" customHeight="1">
      <c r="B12" s="34"/>
      <c r="C12" s="35"/>
      <c r="D12" s="35"/>
      <c r="E12" s="27" t="str">
        <f>IF('Rekapitulace stavby'!E11="","",'Rekapitulace stavby'!E11)</f>
        <v xml:space="preserve"> </v>
      </c>
      <c r="F12" s="35"/>
      <c r="G12" s="35"/>
      <c r="H12" s="35"/>
      <c r="I12" s="35"/>
      <c r="J12" s="35"/>
      <c r="K12" s="35"/>
      <c r="L12" s="35"/>
      <c r="M12" s="29" t="s">
        <v>30</v>
      </c>
      <c r="N12" s="35"/>
      <c r="O12" s="183" t="str">
        <f>IF('Rekapitulace stavby'!AN11="","",'Rekapitulace stavby'!AN11)</f>
        <v/>
      </c>
      <c r="P12" s="183"/>
      <c r="Q12" s="35"/>
      <c r="R12" s="36"/>
    </row>
    <row r="13" spans="2:18" s="1" customFormat="1" ht="6.95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2:18" s="1" customFormat="1" ht="14.45" customHeight="1">
      <c r="B14" s="34"/>
      <c r="C14" s="35"/>
      <c r="D14" s="29" t="s">
        <v>31</v>
      </c>
      <c r="E14" s="35"/>
      <c r="F14" s="35"/>
      <c r="G14" s="35"/>
      <c r="H14" s="35"/>
      <c r="I14" s="35"/>
      <c r="J14" s="35"/>
      <c r="K14" s="35"/>
      <c r="L14" s="35"/>
      <c r="M14" s="29" t="s">
        <v>29</v>
      </c>
      <c r="N14" s="35"/>
      <c r="O14" s="229" t="str">
        <f>IF('Rekapitulace stavby'!AN13="","",'Rekapitulace stavby'!AN13)</f>
        <v>Vyplň údaj</v>
      </c>
      <c r="P14" s="183"/>
      <c r="Q14" s="35"/>
      <c r="R14" s="36"/>
    </row>
    <row r="15" spans="2:18" s="1" customFormat="1" ht="18" customHeight="1">
      <c r="B15" s="34"/>
      <c r="C15" s="35"/>
      <c r="D15" s="35"/>
      <c r="E15" s="229" t="str">
        <f>IF('Rekapitulace stavby'!E14="","",'Rekapitulace stavby'!E14)</f>
        <v>Vyplň údaj</v>
      </c>
      <c r="F15" s="230"/>
      <c r="G15" s="230"/>
      <c r="H15" s="230"/>
      <c r="I15" s="230"/>
      <c r="J15" s="230"/>
      <c r="K15" s="230"/>
      <c r="L15" s="230"/>
      <c r="M15" s="29" t="s">
        <v>30</v>
      </c>
      <c r="N15" s="35"/>
      <c r="O15" s="229" t="str">
        <f>IF('Rekapitulace stavby'!AN14="","",'Rekapitulace stavby'!AN14)</f>
        <v>Vyplň údaj</v>
      </c>
      <c r="P15" s="183"/>
      <c r="Q15" s="35"/>
      <c r="R15" s="36"/>
    </row>
    <row r="16" spans="2:18" s="1" customFormat="1" ht="6.95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5" customHeight="1">
      <c r="B17" s="34"/>
      <c r="C17" s="35"/>
      <c r="D17" s="29" t="s">
        <v>33</v>
      </c>
      <c r="E17" s="35"/>
      <c r="F17" s="35"/>
      <c r="G17" s="35"/>
      <c r="H17" s="35"/>
      <c r="I17" s="35"/>
      <c r="J17" s="35"/>
      <c r="K17" s="35"/>
      <c r="L17" s="35"/>
      <c r="M17" s="29" t="s">
        <v>29</v>
      </c>
      <c r="N17" s="35"/>
      <c r="O17" s="183" t="str">
        <f>IF('Rekapitulace stavby'!AN16="","",'Rekapitulace stavby'!AN16)</f>
        <v/>
      </c>
      <c r="P17" s="183"/>
      <c r="Q17" s="35"/>
      <c r="R17" s="36"/>
    </row>
    <row r="18" spans="2:18" s="1" customFormat="1" ht="18" customHeight="1">
      <c r="B18" s="34"/>
      <c r="C18" s="35"/>
      <c r="D18" s="35"/>
      <c r="E18" s="27" t="str">
        <f>IF('Rekapitulace stavby'!E17="","",'Rekapitulace stavby'!E17)</f>
        <v xml:space="preserve"> </v>
      </c>
      <c r="F18" s="35"/>
      <c r="G18" s="35"/>
      <c r="H18" s="35"/>
      <c r="I18" s="35"/>
      <c r="J18" s="35"/>
      <c r="K18" s="35"/>
      <c r="L18" s="35"/>
      <c r="M18" s="29" t="s">
        <v>30</v>
      </c>
      <c r="N18" s="35"/>
      <c r="O18" s="183" t="str">
        <f>IF('Rekapitulace stavby'!AN17="","",'Rekapitulace stavby'!AN17)</f>
        <v/>
      </c>
      <c r="P18" s="183"/>
      <c r="Q18" s="35"/>
      <c r="R18" s="36"/>
    </row>
    <row r="19" spans="2:18" s="1" customFormat="1" ht="6.9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5" customHeight="1">
      <c r="B20" s="34"/>
      <c r="C20" s="35"/>
      <c r="D20" s="29" t="s">
        <v>35</v>
      </c>
      <c r="E20" s="35"/>
      <c r="F20" s="35"/>
      <c r="G20" s="35"/>
      <c r="H20" s="35"/>
      <c r="I20" s="35"/>
      <c r="J20" s="35"/>
      <c r="K20" s="35"/>
      <c r="L20" s="35"/>
      <c r="M20" s="29" t="s">
        <v>29</v>
      </c>
      <c r="N20" s="35"/>
      <c r="O20" s="183" t="str">
        <f>IF('Rekapitulace stavby'!AN19="","",'Rekapitulace stavby'!AN19)</f>
        <v/>
      </c>
      <c r="P20" s="183"/>
      <c r="Q20" s="35"/>
      <c r="R20" s="36"/>
    </row>
    <row r="21" spans="2:18" s="1" customFormat="1" ht="18" customHeight="1">
      <c r="B21" s="34"/>
      <c r="C21" s="35"/>
      <c r="D21" s="35"/>
      <c r="E21" s="27" t="str">
        <f>IF('Rekapitulace stavby'!E20="","",'Rekapitulace stavby'!E20)</f>
        <v xml:space="preserve"> </v>
      </c>
      <c r="F21" s="35"/>
      <c r="G21" s="35"/>
      <c r="H21" s="35"/>
      <c r="I21" s="35"/>
      <c r="J21" s="35"/>
      <c r="K21" s="35"/>
      <c r="L21" s="35"/>
      <c r="M21" s="29" t="s">
        <v>30</v>
      </c>
      <c r="N21" s="35"/>
      <c r="O21" s="183" t="str">
        <f>IF('Rekapitulace stavby'!AN20="","",'Rekapitulace stavby'!AN20)</f>
        <v/>
      </c>
      <c r="P21" s="183"/>
      <c r="Q21" s="35"/>
      <c r="R21" s="36"/>
    </row>
    <row r="22" spans="2:18" s="1" customFormat="1" ht="6.9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5" customHeight="1">
      <c r="B23" s="34"/>
      <c r="C23" s="35"/>
      <c r="D23" s="29" t="s">
        <v>36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16.5" customHeight="1">
      <c r="B24" s="34"/>
      <c r="C24" s="35"/>
      <c r="D24" s="35"/>
      <c r="E24" s="188" t="s">
        <v>22</v>
      </c>
      <c r="F24" s="188"/>
      <c r="G24" s="188"/>
      <c r="H24" s="188"/>
      <c r="I24" s="188"/>
      <c r="J24" s="188"/>
      <c r="K24" s="188"/>
      <c r="L24" s="188"/>
      <c r="M24" s="35"/>
      <c r="N24" s="35"/>
      <c r="O24" s="35"/>
      <c r="P24" s="35"/>
      <c r="Q24" s="35"/>
      <c r="R24" s="36"/>
    </row>
    <row r="25" spans="2:18" s="1" customFormat="1" ht="6.9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5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5" customHeight="1">
      <c r="B27" s="34"/>
      <c r="C27" s="35"/>
      <c r="D27" s="119" t="s">
        <v>129</v>
      </c>
      <c r="E27" s="35"/>
      <c r="F27" s="35"/>
      <c r="G27" s="35"/>
      <c r="H27" s="35"/>
      <c r="I27" s="35"/>
      <c r="J27" s="35"/>
      <c r="K27" s="35"/>
      <c r="L27" s="35"/>
      <c r="M27" s="189">
        <f>N88</f>
        <v>0</v>
      </c>
      <c r="N27" s="189"/>
      <c r="O27" s="189"/>
      <c r="P27" s="189"/>
      <c r="Q27" s="35"/>
      <c r="R27" s="36"/>
    </row>
    <row r="28" spans="2:18" s="1" customFormat="1" ht="14.45" customHeight="1">
      <c r="B28" s="34"/>
      <c r="C28" s="35"/>
      <c r="D28" s="33" t="s">
        <v>114</v>
      </c>
      <c r="E28" s="35"/>
      <c r="F28" s="35"/>
      <c r="G28" s="35"/>
      <c r="H28" s="35"/>
      <c r="I28" s="35"/>
      <c r="J28" s="35"/>
      <c r="K28" s="35"/>
      <c r="L28" s="35"/>
      <c r="M28" s="189">
        <f>N92</f>
        <v>0</v>
      </c>
      <c r="N28" s="189"/>
      <c r="O28" s="189"/>
      <c r="P28" s="189"/>
      <c r="Q28" s="35"/>
      <c r="R28" s="36"/>
    </row>
    <row r="29" spans="2:18" s="1" customFormat="1" ht="6.95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35" customHeight="1">
      <c r="B30" s="34"/>
      <c r="C30" s="35"/>
      <c r="D30" s="120" t="s">
        <v>39</v>
      </c>
      <c r="E30" s="35"/>
      <c r="F30" s="35"/>
      <c r="G30" s="35"/>
      <c r="H30" s="35"/>
      <c r="I30" s="35"/>
      <c r="J30" s="35"/>
      <c r="K30" s="35"/>
      <c r="L30" s="35"/>
      <c r="M30" s="231">
        <f>ROUND(M27+M28,2)</f>
        <v>0</v>
      </c>
      <c r="N30" s="226"/>
      <c r="O30" s="226"/>
      <c r="P30" s="226"/>
      <c r="Q30" s="35"/>
      <c r="R30" s="36"/>
    </row>
    <row r="31" spans="2:18" s="1" customFormat="1" ht="6.95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5" customHeight="1">
      <c r="B32" s="34"/>
      <c r="C32" s="35"/>
      <c r="D32" s="41" t="s">
        <v>40</v>
      </c>
      <c r="E32" s="41" t="s">
        <v>41</v>
      </c>
      <c r="F32" s="42">
        <v>0.21</v>
      </c>
      <c r="G32" s="121" t="s">
        <v>42</v>
      </c>
      <c r="H32" s="232">
        <f>(SUM(BE92:BE99)+SUM(BE117:BE120))</f>
        <v>0</v>
      </c>
      <c r="I32" s="226"/>
      <c r="J32" s="226"/>
      <c r="K32" s="35"/>
      <c r="L32" s="35"/>
      <c r="M32" s="232">
        <f>ROUND((SUM(BE92:BE99)+SUM(BE117:BE120)),2)*F32</f>
        <v>0</v>
      </c>
      <c r="N32" s="226"/>
      <c r="O32" s="226"/>
      <c r="P32" s="226"/>
      <c r="Q32" s="35"/>
      <c r="R32" s="36"/>
    </row>
    <row r="33" spans="2:18" s="1" customFormat="1" ht="14.45" customHeight="1">
      <c r="B33" s="34"/>
      <c r="C33" s="35"/>
      <c r="D33" s="35"/>
      <c r="E33" s="41" t="s">
        <v>43</v>
      </c>
      <c r="F33" s="42">
        <v>0.15</v>
      </c>
      <c r="G33" s="121" t="s">
        <v>42</v>
      </c>
      <c r="H33" s="232">
        <f>(SUM(BF92:BF99)+SUM(BF117:BF120))</f>
        <v>0</v>
      </c>
      <c r="I33" s="226"/>
      <c r="J33" s="226"/>
      <c r="K33" s="35"/>
      <c r="L33" s="35"/>
      <c r="M33" s="232">
        <f>ROUND((SUM(BF92:BF99)+SUM(BF117:BF120)),2)*F33</f>
        <v>0</v>
      </c>
      <c r="N33" s="226"/>
      <c r="O33" s="226"/>
      <c r="P33" s="226"/>
      <c r="Q33" s="35"/>
      <c r="R33" s="36"/>
    </row>
    <row r="34" spans="2:18" s="1" customFormat="1" ht="14.45" customHeight="1" hidden="1">
      <c r="B34" s="34"/>
      <c r="C34" s="35"/>
      <c r="D34" s="35"/>
      <c r="E34" s="41" t="s">
        <v>44</v>
      </c>
      <c r="F34" s="42">
        <v>0.21</v>
      </c>
      <c r="G34" s="121" t="s">
        <v>42</v>
      </c>
      <c r="H34" s="232">
        <f>(SUM(BG92:BG99)+SUM(BG117:BG120))</f>
        <v>0</v>
      </c>
      <c r="I34" s="226"/>
      <c r="J34" s="226"/>
      <c r="K34" s="35"/>
      <c r="L34" s="35"/>
      <c r="M34" s="232">
        <v>0</v>
      </c>
      <c r="N34" s="226"/>
      <c r="O34" s="226"/>
      <c r="P34" s="226"/>
      <c r="Q34" s="35"/>
      <c r="R34" s="36"/>
    </row>
    <row r="35" spans="2:18" s="1" customFormat="1" ht="14.45" customHeight="1" hidden="1">
      <c r="B35" s="34"/>
      <c r="C35" s="35"/>
      <c r="D35" s="35"/>
      <c r="E35" s="41" t="s">
        <v>45</v>
      </c>
      <c r="F35" s="42">
        <v>0.15</v>
      </c>
      <c r="G35" s="121" t="s">
        <v>42</v>
      </c>
      <c r="H35" s="232">
        <f>(SUM(BH92:BH99)+SUM(BH117:BH120))</f>
        <v>0</v>
      </c>
      <c r="I35" s="226"/>
      <c r="J35" s="226"/>
      <c r="K35" s="35"/>
      <c r="L35" s="35"/>
      <c r="M35" s="232">
        <v>0</v>
      </c>
      <c r="N35" s="226"/>
      <c r="O35" s="226"/>
      <c r="P35" s="226"/>
      <c r="Q35" s="35"/>
      <c r="R35" s="36"/>
    </row>
    <row r="36" spans="2:18" s="1" customFormat="1" ht="14.45" customHeight="1" hidden="1">
      <c r="B36" s="34"/>
      <c r="C36" s="35"/>
      <c r="D36" s="35"/>
      <c r="E36" s="41" t="s">
        <v>46</v>
      </c>
      <c r="F36" s="42">
        <v>0</v>
      </c>
      <c r="G36" s="121" t="s">
        <v>42</v>
      </c>
      <c r="H36" s="232">
        <f>(SUM(BI92:BI99)+SUM(BI117:BI120))</f>
        <v>0</v>
      </c>
      <c r="I36" s="226"/>
      <c r="J36" s="226"/>
      <c r="K36" s="35"/>
      <c r="L36" s="35"/>
      <c r="M36" s="232">
        <v>0</v>
      </c>
      <c r="N36" s="226"/>
      <c r="O36" s="226"/>
      <c r="P36" s="226"/>
      <c r="Q36" s="35"/>
      <c r="R36" s="36"/>
    </row>
    <row r="37" spans="2:18" s="1" customFormat="1" ht="6.9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35" customHeight="1">
      <c r="B38" s="34"/>
      <c r="C38" s="117"/>
      <c r="D38" s="122" t="s">
        <v>47</v>
      </c>
      <c r="E38" s="78"/>
      <c r="F38" s="78"/>
      <c r="G38" s="123" t="s">
        <v>48</v>
      </c>
      <c r="H38" s="124" t="s">
        <v>49</v>
      </c>
      <c r="I38" s="78"/>
      <c r="J38" s="78"/>
      <c r="K38" s="78"/>
      <c r="L38" s="233">
        <f>SUM(M30:M36)</f>
        <v>0</v>
      </c>
      <c r="M38" s="233"/>
      <c r="N38" s="233"/>
      <c r="O38" s="233"/>
      <c r="P38" s="234"/>
      <c r="Q38" s="117"/>
      <c r="R38" s="36"/>
    </row>
    <row r="39" spans="2:18" s="1" customFormat="1" ht="14.4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 ht="13.5">
      <c r="B41" s="22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3"/>
    </row>
    <row r="42" spans="2:18" ht="13.5">
      <c r="B42" s="2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3"/>
    </row>
    <row r="43" spans="2:18" ht="13.5"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3"/>
    </row>
    <row r="44" spans="2:18" ht="13.5"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3"/>
    </row>
    <row r="45" spans="2:18" ht="13.5">
      <c r="B45" s="2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3"/>
    </row>
    <row r="46" spans="2:18" ht="13.5">
      <c r="B46" s="2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3"/>
    </row>
    <row r="47" spans="2:18" ht="13.5">
      <c r="B47" s="2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3"/>
    </row>
    <row r="48" spans="2:18" ht="13.5">
      <c r="B48" s="2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3"/>
    </row>
    <row r="49" spans="2:18" ht="13.5">
      <c r="B49" s="22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3"/>
    </row>
    <row r="50" spans="2:18" s="1" customFormat="1" ht="13.5">
      <c r="B50" s="34"/>
      <c r="C50" s="35"/>
      <c r="D50" s="49" t="s">
        <v>50</v>
      </c>
      <c r="E50" s="50"/>
      <c r="F50" s="50"/>
      <c r="G50" s="50"/>
      <c r="H50" s="51"/>
      <c r="I50" s="35"/>
      <c r="J50" s="49" t="s">
        <v>51</v>
      </c>
      <c r="K50" s="50"/>
      <c r="L50" s="50"/>
      <c r="M50" s="50"/>
      <c r="N50" s="50"/>
      <c r="O50" s="50"/>
      <c r="P50" s="51"/>
      <c r="Q50" s="35"/>
      <c r="R50" s="36"/>
    </row>
    <row r="51" spans="2:18" ht="13.5">
      <c r="B51" s="22"/>
      <c r="C51" s="25"/>
      <c r="D51" s="52"/>
      <c r="E51" s="25"/>
      <c r="F51" s="25"/>
      <c r="G51" s="25"/>
      <c r="H51" s="53"/>
      <c r="I51" s="25"/>
      <c r="J51" s="52"/>
      <c r="K51" s="25"/>
      <c r="L51" s="25"/>
      <c r="M51" s="25"/>
      <c r="N51" s="25"/>
      <c r="O51" s="25"/>
      <c r="P51" s="53"/>
      <c r="Q51" s="25"/>
      <c r="R51" s="23"/>
    </row>
    <row r="52" spans="2:18" ht="13.5">
      <c r="B52" s="22"/>
      <c r="C52" s="25"/>
      <c r="D52" s="52"/>
      <c r="E52" s="25"/>
      <c r="F52" s="25"/>
      <c r="G52" s="25"/>
      <c r="H52" s="53"/>
      <c r="I52" s="25"/>
      <c r="J52" s="52"/>
      <c r="K52" s="25"/>
      <c r="L52" s="25"/>
      <c r="M52" s="25"/>
      <c r="N52" s="25"/>
      <c r="O52" s="25"/>
      <c r="P52" s="53"/>
      <c r="Q52" s="25"/>
      <c r="R52" s="23"/>
    </row>
    <row r="53" spans="2:18" ht="13.5">
      <c r="B53" s="22"/>
      <c r="C53" s="25"/>
      <c r="D53" s="52"/>
      <c r="E53" s="25"/>
      <c r="F53" s="25"/>
      <c r="G53" s="25"/>
      <c r="H53" s="53"/>
      <c r="I53" s="25"/>
      <c r="J53" s="52"/>
      <c r="K53" s="25"/>
      <c r="L53" s="25"/>
      <c r="M53" s="25"/>
      <c r="N53" s="25"/>
      <c r="O53" s="25"/>
      <c r="P53" s="53"/>
      <c r="Q53" s="25"/>
      <c r="R53" s="23"/>
    </row>
    <row r="54" spans="2:18" ht="13.5">
      <c r="B54" s="22"/>
      <c r="C54" s="25"/>
      <c r="D54" s="52"/>
      <c r="E54" s="25"/>
      <c r="F54" s="25"/>
      <c r="G54" s="25"/>
      <c r="H54" s="53"/>
      <c r="I54" s="25"/>
      <c r="J54" s="52"/>
      <c r="K54" s="25"/>
      <c r="L54" s="25"/>
      <c r="M54" s="25"/>
      <c r="N54" s="25"/>
      <c r="O54" s="25"/>
      <c r="P54" s="53"/>
      <c r="Q54" s="25"/>
      <c r="R54" s="23"/>
    </row>
    <row r="55" spans="2:18" ht="13.5">
      <c r="B55" s="22"/>
      <c r="C55" s="25"/>
      <c r="D55" s="52"/>
      <c r="E55" s="25"/>
      <c r="F55" s="25"/>
      <c r="G55" s="25"/>
      <c r="H55" s="53"/>
      <c r="I55" s="25"/>
      <c r="J55" s="52"/>
      <c r="K55" s="25"/>
      <c r="L55" s="25"/>
      <c r="M55" s="25"/>
      <c r="N55" s="25"/>
      <c r="O55" s="25"/>
      <c r="P55" s="53"/>
      <c r="Q55" s="25"/>
      <c r="R55" s="23"/>
    </row>
    <row r="56" spans="2:18" ht="13.5">
      <c r="B56" s="22"/>
      <c r="C56" s="25"/>
      <c r="D56" s="52"/>
      <c r="E56" s="25"/>
      <c r="F56" s="25"/>
      <c r="G56" s="25"/>
      <c r="H56" s="53"/>
      <c r="I56" s="25"/>
      <c r="J56" s="52"/>
      <c r="K56" s="25"/>
      <c r="L56" s="25"/>
      <c r="M56" s="25"/>
      <c r="N56" s="25"/>
      <c r="O56" s="25"/>
      <c r="P56" s="53"/>
      <c r="Q56" s="25"/>
      <c r="R56" s="23"/>
    </row>
    <row r="57" spans="2:18" ht="13.5">
      <c r="B57" s="22"/>
      <c r="C57" s="25"/>
      <c r="D57" s="52"/>
      <c r="E57" s="25"/>
      <c r="F57" s="25"/>
      <c r="G57" s="25"/>
      <c r="H57" s="53"/>
      <c r="I57" s="25"/>
      <c r="J57" s="52"/>
      <c r="K57" s="25"/>
      <c r="L57" s="25"/>
      <c r="M57" s="25"/>
      <c r="N57" s="25"/>
      <c r="O57" s="25"/>
      <c r="P57" s="53"/>
      <c r="Q57" s="25"/>
      <c r="R57" s="23"/>
    </row>
    <row r="58" spans="2:18" ht="13.5">
      <c r="B58" s="22"/>
      <c r="C58" s="25"/>
      <c r="D58" s="52"/>
      <c r="E58" s="25"/>
      <c r="F58" s="25"/>
      <c r="G58" s="25"/>
      <c r="H58" s="53"/>
      <c r="I58" s="25"/>
      <c r="J58" s="52"/>
      <c r="K58" s="25"/>
      <c r="L58" s="25"/>
      <c r="M58" s="25"/>
      <c r="N58" s="25"/>
      <c r="O58" s="25"/>
      <c r="P58" s="53"/>
      <c r="Q58" s="25"/>
      <c r="R58" s="23"/>
    </row>
    <row r="59" spans="2:18" s="1" customFormat="1" ht="13.5">
      <c r="B59" s="34"/>
      <c r="C59" s="35"/>
      <c r="D59" s="54" t="s">
        <v>52</v>
      </c>
      <c r="E59" s="55"/>
      <c r="F59" s="55"/>
      <c r="G59" s="56" t="s">
        <v>53</v>
      </c>
      <c r="H59" s="57"/>
      <c r="I59" s="35"/>
      <c r="J59" s="54" t="s">
        <v>52</v>
      </c>
      <c r="K59" s="55"/>
      <c r="L59" s="55"/>
      <c r="M59" s="55"/>
      <c r="N59" s="56" t="s">
        <v>53</v>
      </c>
      <c r="O59" s="55"/>
      <c r="P59" s="57"/>
      <c r="Q59" s="35"/>
      <c r="R59" s="36"/>
    </row>
    <row r="60" spans="2:18" ht="13.5">
      <c r="B60" s="22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3"/>
    </row>
    <row r="61" spans="2:18" s="1" customFormat="1" ht="13.5">
      <c r="B61" s="34"/>
      <c r="C61" s="35"/>
      <c r="D61" s="49" t="s">
        <v>54</v>
      </c>
      <c r="E61" s="50"/>
      <c r="F61" s="50"/>
      <c r="G61" s="50"/>
      <c r="H61" s="51"/>
      <c r="I61" s="35"/>
      <c r="J61" s="49" t="s">
        <v>55</v>
      </c>
      <c r="K61" s="50"/>
      <c r="L61" s="50"/>
      <c r="M61" s="50"/>
      <c r="N61" s="50"/>
      <c r="O61" s="50"/>
      <c r="P61" s="51"/>
      <c r="Q61" s="35"/>
      <c r="R61" s="36"/>
    </row>
    <row r="62" spans="2:18" ht="13.5">
      <c r="B62" s="22"/>
      <c r="C62" s="25"/>
      <c r="D62" s="52"/>
      <c r="E62" s="25"/>
      <c r="F62" s="25"/>
      <c r="G62" s="25"/>
      <c r="H62" s="53"/>
      <c r="I62" s="25"/>
      <c r="J62" s="52"/>
      <c r="K62" s="25"/>
      <c r="L62" s="25"/>
      <c r="M62" s="25"/>
      <c r="N62" s="25"/>
      <c r="O62" s="25"/>
      <c r="P62" s="53"/>
      <c r="Q62" s="25"/>
      <c r="R62" s="23"/>
    </row>
    <row r="63" spans="2:18" ht="13.5">
      <c r="B63" s="22"/>
      <c r="C63" s="25"/>
      <c r="D63" s="52"/>
      <c r="E63" s="25"/>
      <c r="F63" s="25"/>
      <c r="G63" s="25"/>
      <c r="H63" s="53"/>
      <c r="I63" s="25"/>
      <c r="J63" s="52"/>
      <c r="K63" s="25"/>
      <c r="L63" s="25"/>
      <c r="M63" s="25"/>
      <c r="N63" s="25"/>
      <c r="O63" s="25"/>
      <c r="P63" s="53"/>
      <c r="Q63" s="25"/>
      <c r="R63" s="23"/>
    </row>
    <row r="64" spans="2:18" ht="13.5">
      <c r="B64" s="22"/>
      <c r="C64" s="25"/>
      <c r="D64" s="52"/>
      <c r="E64" s="25"/>
      <c r="F64" s="25"/>
      <c r="G64" s="25"/>
      <c r="H64" s="53"/>
      <c r="I64" s="25"/>
      <c r="J64" s="52"/>
      <c r="K64" s="25"/>
      <c r="L64" s="25"/>
      <c r="M64" s="25"/>
      <c r="N64" s="25"/>
      <c r="O64" s="25"/>
      <c r="P64" s="53"/>
      <c r="Q64" s="25"/>
      <c r="R64" s="23"/>
    </row>
    <row r="65" spans="2:18" ht="13.5">
      <c r="B65" s="22"/>
      <c r="C65" s="25"/>
      <c r="D65" s="52"/>
      <c r="E65" s="25"/>
      <c r="F65" s="25"/>
      <c r="G65" s="25"/>
      <c r="H65" s="53"/>
      <c r="I65" s="25"/>
      <c r="J65" s="52"/>
      <c r="K65" s="25"/>
      <c r="L65" s="25"/>
      <c r="M65" s="25"/>
      <c r="N65" s="25"/>
      <c r="O65" s="25"/>
      <c r="P65" s="53"/>
      <c r="Q65" s="25"/>
      <c r="R65" s="23"/>
    </row>
    <row r="66" spans="2:18" ht="13.5">
      <c r="B66" s="22"/>
      <c r="C66" s="25"/>
      <c r="D66" s="52"/>
      <c r="E66" s="25"/>
      <c r="F66" s="25"/>
      <c r="G66" s="25"/>
      <c r="H66" s="53"/>
      <c r="I66" s="25"/>
      <c r="J66" s="52"/>
      <c r="K66" s="25"/>
      <c r="L66" s="25"/>
      <c r="M66" s="25"/>
      <c r="N66" s="25"/>
      <c r="O66" s="25"/>
      <c r="P66" s="53"/>
      <c r="Q66" s="25"/>
      <c r="R66" s="23"/>
    </row>
    <row r="67" spans="2:18" ht="13.5">
      <c r="B67" s="22"/>
      <c r="C67" s="25"/>
      <c r="D67" s="52"/>
      <c r="E67" s="25"/>
      <c r="F67" s="25"/>
      <c r="G67" s="25"/>
      <c r="H67" s="53"/>
      <c r="I67" s="25"/>
      <c r="J67" s="52"/>
      <c r="K67" s="25"/>
      <c r="L67" s="25"/>
      <c r="M67" s="25"/>
      <c r="N67" s="25"/>
      <c r="O67" s="25"/>
      <c r="P67" s="53"/>
      <c r="Q67" s="25"/>
      <c r="R67" s="23"/>
    </row>
    <row r="68" spans="2:18" ht="13.5">
      <c r="B68" s="22"/>
      <c r="C68" s="25"/>
      <c r="D68" s="52"/>
      <c r="E68" s="25"/>
      <c r="F68" s="25"/>
      <c r="G68" s="25"/>
      <c r="H68" s="53"/>
      <c r="I68" s="25"/>
      <c r="J68" s="52"/>
      <c r="K68" s="25"/>
      <c r="L68" s="25"/>
      <c r="M68" s="25"/>
      <c r="N68" s="25"/>
      <c r="O68" s="25"/>
      <c r="P68" s="53"/>
      <c r="Q68" s="25"/>
      <c r="R68" s="23"/>
    </row>
    <row r="69" spans="2:18" ht="13.5">
      <c r="B69" s="22"/>
      <c r="C69" s="25"/>
      <c r="D69" s="52"/>
      <c r="E69" s="25"/>
      <c r="F69" s="25"/>
      <c r="G69" s="25"/>
      <c r="H69" s="53"/>
      <c r="I69" s="25"/>
      <c r="J69" s="52"/>
      <c r="K69" s="25"/>
      <c r="L69" s="25"/>
      <c r="M69" s="25"/>
      <c r="N69" s="25"/>
      <c r="O69" s="25"/>
      <c r="P69" s="53"/>
      <c r="Q69" s="25"/>
      <c r="R69" s="23"/>
    </row>
    <row r="70" spans="2:18" s="1" customFormat="1" ht="13.5">
      <c r="B70" s="34"/>
      <c r="C70" s="35"/>
      <c r="D70" s="54" t="s">
        <v>52</v>
      </c>
      <c r="E70" s="55"/>
      <c r="F70" s="55"/>
      <c r="G70" s="56" t="s">
        <v>53</v>
      </c>
      <c r="H70" s="57"/>
      <c r="I70" s="35"/>
      <c r="J70" s="54" t="s">
        <v>52</v>
      </c>
      <c r="K70" s="55"/>
      <c r="L70" s="55"/>
      <c r="M70" s="55"/>
      <c r="N70" s="56" t="s">
        <v>53</v>
      </c>
      <c r="O70" s="55"/>
      <c r="P70" s="57"/>
      <c r="Q70" s="35"/>
      <c r="R70" s="36"/>
    </row>
    <row r="71" spans="2:18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5" customHeight="1">
      <c r="B75" s="125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7"/>
    </row>
    <row r="76" spans="2:21" s="1" customFormat="1" ht="36.95" customHeight="1">
      <c r="B76" s="34"/>
      <c r="C76" s="179" t="s">
        <v>130</v>
      </c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36"/>
      <c r="T76" s="128"/>
      <c r="U76" s="128"/>
    </row>
    <row r="77" spans="2:21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  <c r="T77" s="128"/>
      <c r="U77" s="128"/>
    </row>
    <row r="78" spans="2:21" s="1" customFormat="1" ht="30" customHeight="1">
      <c r="B78" s="34"/>
      <c r="C78" s="29" t="s">
        <v>19</v>
      </c>
      <c r="D78" s="35"/>
      <c r="E78" s="35"/>
      <c r="F78" s="224" t="str">
        <f>F6</f>
        <v>D 1.01_VV_PZS_r0</v>
      </c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35"/>
      <c r="R78" s="36"/>
      <c r="T78" s="128"/>
      <c r="U78" s="128"/>
    </row>
    <row r="79" spans="2:21" s="1" customFormat="1" ht="36.95" customHeight="1">
      <c r="B79" s="34"/>
      <c r="C79" s="68" t="s">
        <v>127</v>
      </c>
      <c r="D79" s="35"/>
      <c r="E79" s="35"/>
      <c r="F79" s="199" t="str">
        <f>F7</f>
        <v>D 1.01.4.7 - ZAŘÍZEN - D 1.01.4.7 - ZAŘÍZENÍ SIL...</v>
      </c>
      <c r="G79" s="226"/>
      <c r="H79" s="226"/>
      <c r="I79" s="226"/>
      <c r="J79" s="226"/>
      <c r="K79" s="226"/>
      <c r="L79" s="226"/>
      <c r="M79" s="226"/>
      <c r="N79" s="226"/>
      <c r="O79" s="226"/>
      <c r="P79" s="226"/>
      <c r="Q79" s="35"/>
      <c r="R79" s="36"/>
      <c r="T79" s="128"/>
      <c r="U79" s="128"/>
    </row>
    <row r="80" spans="2:21" s="1" customFormat="1" ht="6.95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  <c r="T80" s="128"/>
      <c r="U80" s="128"/>
    </row>
    <row r="81" spans="2:21" s="1" customFormat="1" ht="18" customHeight="1">
      <c r="B81" s="34"/>
      <c r="C81" s="29" t="s">
        <v>24</v>
      </c>
      <c r="D81" s="35"/>
      <c r="E81" s="35"/>
      <c r="F81" s="27" t="str">
        <f>F9</f>
        <v xml:space="preserve"> </v>
      </c>
      <c r="G81" s="35"/>
      <c r="H81" s="35"/>
      <c r="I81" s="35"/>
      <c r="J81" s="35"/>
      <c r="K81" s="29" t="s">
        <v>26</v>
      </c>
      <c r="L81" s="35"/>
      <c r="M81" s="228" t="str">
        <f>IF(O9="","",O9)</f>
        <v>3.7.2018</v>
      </c>
      <c r="N81" s="228"/>
      <c r="O81" s="228"/>
      <c r="P81" s="228"/>
      <c r="Q81" s="35"/>
      <c r="R81" s="36"/>
      <c r="T81" s="128"/>
      <c r="U81" s="128"/>
    </row>
    <row r="82" spans="2:21" s="1" customFormat="1" ht="6.95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  <c r="T82" s="128"/>
      <c r="U82" s="128"/>
    </row>
    <row r="83" spans="2:21" s="1" customFormat="1" ht="13.5">
      <c r="B83" s="34"/>
      <c r="C83" s="29" t="s">
        <v>28</v>
      </c>
      <c r="D83" s="35"/>
      <c r="E83" s="35"/>
      <c r="F83" s="27" t="str">
        <f>E12</f>
        <v xml:space="preserve"> </v>
      </c>
      <c r="G83" s="35"/>
      <c r="H83" s="35"/>
      <c r="I83" s="35"/>
      <c r="J83" s="35"/>
      <c r="K83" s="29" t="s">
        <v>33</v>
      </c>
      <c r="L83" s="35"/>
      <c r="M83" s="183" t="str">
        <f>E18</f>
        <v xml:space="preserve"> </v>
      </c>
      <c r="N83" s="183"/>
      <c r="O83" s="183"/>
      <c r="P83" s="183"/>
      <c r="Q83" s="183"/>
      <c r="R83" s="36"/>
      <c r="T83" s="128"/>
      <c r="U83" s="128"/>
    </row>
    <row r="84" spans="2:21" s="1" customFormat="1" ht="14.45" customHeight="1">
      <c r="B84" s="34"/>
      <c r="C84" s="29" t="s">
        <v>31</v>
      </c>
      <c r="D84" s="35"/>
      <c r="E84" s="35"/>
      <c r="F84" s="27" t="str">
        <f>IF(E15="","",E15)</f>
        <v>Vyplň údaj</v>
      </c>
      <c r="G84" s="35"/>
      <c r="H84" s="35"/>
      <c r="I84" s="35"/>
      <c r="J84" s="35"/>
      <c r="K84" s="29" t="s">
        <v>35</v>
      </c>
      <c r="L84" s="35"/>
      <c r="M84" s="183" t="str">
        <f>E21</f>
        <v xml:space="preserve"> </v>
      </c>
      <c r="N84" s="183"/>
      <c r="O84" s="183"/>
      <c r="P84" s="183"/>
      <c r="Q84" s="183"/>
      <c r="R84" s="36"/>
      <c r="T84" s="128"/>
      <c r="U84" s="128"/>
    </row>
    <row r="85" spans="2:21" s="1" customFormat="1" ht="10.3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  <c r="T85" s="128"/>
      <c r="U85" s="128"/>
    </row>
    <row r="86" spans="2:21" s="1" customFormat="1" ht="29.25" customHeight="1">
      <c r="B86" s="34"/>
      <c r="C86" s="235" t="s">
        <v>131</v>
      </c>
      <c r="D86" s="236"/>
      <c r="E86" s="236"/>
      <c r="F86" s="236"/>
      <c r="G86" s="236"/>
      <c r="H86" s="117"/>
      <c r="I86" s="117"/>
      <c r="J86" s="117"/>
      <c r="K86" s="117"/>
      <c r="L86" s="117"/>
      <c r="M86" s="117"/>
      <c r="N86" s="235" t="s">
        <v>132</v>
      </c>
      <c r="O86" s="236"/>
      <c r="P86" s="236"/>
      <c r="Q86" s="236"/>
      <c r="R86" s="36"/>
      <c r="T86" s="128"/>
      <c r="U86" s="128"/>
    </row>
    <row r="87" spans="2:21" s="1" customFormat="1" ht="10.3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  <c r="T87" s="128"/>
      <c r="U87" s="128"/>
    </row>
    <row r="88" spans="2:47" s="1" customFormat="1" ht="29.25" customHeight="1">
      <c r="B88" s="34"/>
      <c r="C88" s="129" t="s">
        <v>133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220">
        <f>N117</f>
        <v>0</v>
      </c>
      <c r="O88" s="237"/>
      <c r="P88" s="237"/>
      <c r="Q88" s="237"/>
      <c r="R88" s="36"/>
      <c r="T88" s="128"/>
      <c r="U88" s="128"/>
      <c r="AU88" s="18" t="s">
        <v>134</v>
      </c>
    </row>
    <row r="89" spans="2:21" s="6" customFormat="1" ht="24.95" customHeight="1">
      <c r="B89" s="130"/>
      <c r="C89" s="131"/>
      <c r="D89" s="132" t="s">
        <v>1229</v>
      </c>
      <c r="E89" s="131"/>
      <c r="F89" s="131"/>
      <c r="G89" s="131"/>
      <c r="H89" s="131"/>
      <c r="I89" s="131"/>
      <c r="J89" s="131"/>
      <c r="K89" s="131"/>
      <c r="L89" s="131"/>
      <c r="M89" s="131"/>
      <c r="N89" s="238">
        <f>N118</f>
        <v>0</v>
      </c>
      <c r="O89" s="239"/>
      <c r="P89" s="239"/>
      <c r="Q89" s="239"/>
      <c r="R89" s="133"/>
      <c r="T89" s="134"/>
      <c r="U89" s="134"/>
    </row>
    <row r="90" spans="2:21" s="7" customFormat="1" ht="19.9" customHeight="1">
      <c r="B90" s="135"/>
      <c r="C90" s="136"/>
      <c r="D90" s="105" t="s">
        <v>1238</v>
      </c>
      <c r="E90" s="136"/>
      <c r="F90" s="136"/>
      <c r="G90" s="136"/>
      <c r="H90" s="136"/>
      <c r="I90" s="136"/>
      <c r="J90" s="136"/>
      <c r="K90" s="136"/>
      <c r="L90" s="136"/>
      <c r="M90" s="136"/>
      <c r="N90" s="216">
        <f>N119</f>
        <v>0</v>
      </c>
      <c r="O90" s="240"/>
      <c r="P90" s="240"/>
      <c r="Q90" s="240"/>
      <c r="R90" s="137"/>
      <c r="T90" s="138"/>
      <c r="U90" s="138"/>
    </row>
    <row r="91" spans="2:21" s="1" customFormat="1" ht="21.75" customHeight="1">
      <c r="B91" s="34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6"/>
      <c r="T91" s="128"/>
      <c r="U91" s="128"/>
    </row>
    <row r="92" spans="2:21" s="1" customFormat="1" ht="29.25" customHeight="1">
      <c r="B92" s="34"/>
      <c r="C92" s="129" t="s">
        <v>163</v>
      </c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237">
        <f>ROUND(N93+N94+N95+N96+N97+N98,2)</f>
        <v>0</v>
      </c>
      <c r="O92" s="241"/>
      <c r="P92" s="241"/>
      <c r="Q92" s="241"/>
      <c r="R92" s="36"/>
      <c r="T92" s="139"/>
      <c r="U92" s="140" t="s">
        <v>40</v>
      </c>
    </row>
    <row r="93" spans="2:65" s="1" customFormat="1" ht="18" customHeight="1">
      <c r="B93" s="34"/>
      <c r="C93" s="35"/>
      <c r="D93" s="217" t="s">
        <v>164</v>
      </c>
      <c r="E93" s="218"/>
      <c r="F93" s="218"/>
      <c r="G93" s="218"/>
      <c r="H93" s="218"/>
      <c r="I93" s="35"/>
      <c r="J93" s="35"/>
      <c r="K93" s="35"/>
      <c r="L93" s="35"/>
      <c r="M93" s="35"/>
      <c r="N93" s="215">
        <f>ROUND(N88*T93,2)</f>
        <v>0</v>
      </c>
      <c r="O93" s="216"/>
      <c r="P93" s="216"/>
      <c r="Q93" s="216"/>
      <c r="R93" s="36"/>
      <c r="S93" s="141"/>
      <c r="T93" s="142"/>
      <c r="U93" s="143" t="s">
        <v>41</v>
      </c>
      <c r="V93" s="141"/>
      <c r="W93" s="141"/>
      <c r="X93" s="141"/>
      <c r="Y93" s="141"/>
      <c r="Z93" s="141"/>
      <c r="AA93" s="141"/>
      <c r="AB93" s="141"/>
      <c r="AC93" s="141"/>
      <c r="AD93" s="141"/>
      <c r="AE93" s="141"/>
      <c r="AF93" s="141"/>
      <c r="AG93" s="141"/>
      <c r="AH93" s="141"/>
      <c r="AI93" s="141"/>
      <c r="AJ93" s="141"/>
      <c r="AK93" s="141"/>
      <c r="AL93" s="141"/>
      <c r="AM93" s="141"/>
      <c r="AN93" s="141"/>
      <c r="AO93" s="141"/>
      <c r="AP93" s="141"/>
      <c r="AQ93" s="141"/>
      <c r="AR93" s="141"/>
      <c r="AS93" s="141"/>
      <c r="AT93" s="141"/>
      <c r="AU93" s="141"/>
      <c r="AV93" s="141"/>
      <c r="AW93" s="141"/>
      <c r="AX93" s="141"/>
      <c r="AY93" s="144" t="s">
        <v>165</v>
      </c>
      <c r="AZ93" s="141"/>
      <c r="BA93" s="141"/>
      <c r="BB93" s="141"/>
      <c r="BC93" s="141"/>
      <c r="BD93" s="141"/>
      <c r="BE93" s="145">
        <f aca="true" t="shared" si="0" ref="BE93:BE98">IF(U93="základní",N93,0)</f>
        <v>0</v>
      </c>
      <c r="BF93" s="145">
        <f aca="true" t="shared" si="1" ref="BF93:BF98">IF(U93="snížená",N93,0)</f>
        <v>0</v>
      </c>
      <c r="BG93" s="145">
        <f aca="true" t="shared" si="2" ref="BG93:BG98">IF(U93="zákl. přenesená",N93,0)</f>
        <v>0</v>
      </c>
      <c r="BH93" s="145">
        <f aca="true" t="shared" si="3" ref="BH93:BH98">IF(U93="sníž. přenesená",N93,0)</f>
        <v>0</v>
      </c>
      <c r="BI93" s="145">
        <f aca="true" t="shared" si="4" ref="BI93:BI98">IF(U93="nulová",N93,0)</f>
        <v>0</v>
      </c>
      <c r="BJ93" s="144" t="s">
        <v>83</v>
      </c>
      <c r="BK93" s="141"/>
      <c r="BL93" s="141"/>
      <c r="BM93" s="141"/>
    </row>
    <row r="94" spans="2:65" s="1" customFormat="1" ht="18" customHeight="1">
      <c r="B94" s="34"/>
      <c r="C94" s="35"/>
      <c r="D94" s="217" t="s">
        <v>166</v>
      </c>
      <c r="E94" s="218"/>
      <c r="F94" s="218"/>
      <c r="G94" s="218"/>
      <c r="H94" s="218"/>
      <c r="I94" s="35"/>
      <c r="J94" s="35"/>
      <c r="K94" s="35"/>
      <c r="L94" s="35"/>
      <c r="M94" s="35"/>
      <c r="N94" s="215">
        <f>ROUND(N88*T94,2)</f>
        <v>0</v>
      </c>
      <c r="O94" s="216"/>
      <c r="P94" s="216"/>
      <c r="Q94" s="216"/>
      <c r="R94" s="36"/>
      <c r="S94" s="141"/>
      <c r="T94" s="142"/>
      <c r="U94" s="143" t="s">
        <v>41</v>
      </c>
      <c r="V94" s="141"/>
      <c r="W94" s="141"/>
      <c r="X94" s="141"/>
      <c r="Y94" s="141"/>
      <c r="Z94" s="141"/>
      <c r="AA94" s="141"/>
      <c r="AB94" s="141"/>
      <c r="AC94" s="141"/>
      <c r="AD94" s="141"/>
      <c r="AE94" s="141"/>
      <c r="AF94" s="141"/>
      <c r="AG94" s="141"/>
      <c r="AH94" s="141"/>
      <c r="AI94" s="141"/>
      <c r="AJ94" s="141"/>
      <c r="AK94" s="141"/>
      <c r="AL94" s="141"/>
      <c r="AM94" s="141"/>
      <c r="AN94" s="141"/>
      <c r="AO94" s="141"/>
      <c r="AP94" s="141"/>
      <c r="AQ94" s="141"/>
      <c r="AR94" s="141"/>
      <c r="AS94" s="141"/>
      <c r="AT94" s="141"/>
      <c r="AU94" s="141"/>
      <c r="AV94" s="141"/>
      <c r="AW94" s="141"/>
      <c r="AX94" s="141"/>
      <c r="AY94" s="144" t="s">
        <v>165</v>
      </c>
      <c r="AZ94" s="141"/>
      <c r="BA94" s="141"/>
      <c r="BB94" s="141"/>
      <c r="BC94" s="141"/>
      <c r="BD94" s="141"/>
      <c r="BE94" s="145">
        <f t="shared" si="0"/>
        <v>0</v>
      </c>
      <c r="BF94" s="145">
        <f t="shared" si="1"/>
        <v>0</v>
      </c>
      <c r="BG94" s="145">
        <f t="shared" si="2"/>
        <v>0</v>
      </c>
      <c r="BH94" s="145">
        <f t="shared" si="3"/>
        <v>0</v>
      </c>
      <c r="BI94" s="145">
        <f t="shared" si="4"/>
        <v>0</v>
      </c>
      <c r="BJ94" s="144" t="s">
        <v>83</v>
      </c>
      <c r="BK94" s="141"/>
      <c r="BL94" s="141"/>
      <c r="BM94" s="141"/>
    </row>
    <row r="95" spans="2:65" s="1" customFormat="1" ht="18" customHeight="1">
      <c r="B95" s="34"/>
      <c r="C95" s="35"/>
      <c r="D95" s="217" t="s">
        <v>167</v>
      </c>
      <c r="E95" s="218"/>
      <c r="F95" s="218"/>
      <c r="G95" s="218"/>
      <c r="H95" s="218"/>
      <c r="I95" s="35"/>
      <c r="J95" s="35"/>
      <c r="K95" s="35"/>
      <c r="L95" s="35"/>
      <c r="M95" s="35"/>
      <c r="N95" s="215">
        <f>ROUND(N88*T95,2)</f>
        <v>0</v>
      </c>
      <c r="O95" s="216"/>
      <c r="P95" s="216"/>
      <c r="Q95" s="216"/>
      <c r="R95" s="36"/>
      <c r="S95" s="141"/>
      <c r="T95" s="142"/>
      <c r="U95" s="143" t="s">
        <v>41</v>
      </c>
      <c r="V95" s="141"/>
      <c r="W95" s="141"/>
      <c r="X95" s="141"/>
      <c r="Y95" s="141"/>
      <c r="Z95" s="141"/>
      <c r="AA95" s="141"/>
      <c r="AB95" s="141"/>
      <c r="AC95" s="141"/>
      <c r="AD95" s="141"/>
      <c r="AE95" s="141"/>
      <c r="AF95" s="141"/>
      <c r="AG95" s="141"/>
      <c r="AH95" s="141"/>
      <c r="AI95" s="141"/>
      <c r="AJ95" s="141"/>
      <c r="AK95" s="141"/>
      <c r="AL95" s="141"/>
      <c r="AM95" s="141"/>
      <c r="AN95" s="141"/>
      <c r="AO95" s="141"/>
      <c r="AP95" s="141"/>
      <c r="AQ95" s="141"/>
      <c r="AR95" s="141"/>
      <c r="AS95" s="141"/>
      <c r="AT95" s="141"/>
      <c r="AU95" s="141"/>
      <c r="AV95" s="141"/>
      <c r="AW95" s="141"/>
      <c r="AX95" s="141"/>
      <c r="AY95" s="144" t="s">
        <v>165</v>
      </c>
      <c r="AZ95" s="141"/>
      <c r="BA95" s="141"/>
      <c r="BB95" s="141"/>
      <c r="BC95" s="141"/>
      <c r="BD95" s="141"/>
      <c r="BE95" s="145">
        <f t="shared" si="0"/>
        <v>0</v>
      </c>
      <c r="BF95" s="145">
        <f t="shared" si="1"/>
        <v>0</v>
      </c>
      <c r="BG95" s="145">
        <f t="shared" si="2"/>
        <v>0</v>
      </c>
      <c r="BH95" s="145">
        <f t="shared" si="3"/>
        <v>0</v>
      </c>
      <c r="BI95" s="145">
        <f t="shared" si="4"/>
        <v>0</v>
      </c>
      <c r="BJ95" s="144" t="s">
        <v>83</v>
      </c>
      <c r="BK95" s="141"/>
      <c r="BL95" s="141"/>
      <c r="BM95" s="141"/>
    </row>
    <row r="96" spans="2:65" s="1" customFormat="1" ht="18" customHeight="1">
      <c r="B96" s="34"/>
      <c r="C96" s="35"/>
      <c r="D96" s="217" t="s">
        <v>168</v>
      </c>
      <c r="E96" s="218"/>
      <c r="F96" s="218"/>
      <c r="G96" s="218"/>
      <c r="H96" s="218"/>
      <c r="I96" s="35"/>
      <c r="J96" s="35"/>
      <c r="K96" s="35"/>
      <c r="L96" s="35"/>
      <c r="M96" s="35"/>
      <c r="N96" s="215">
        <f>ROUND(N88*T96,2)</f>
        <v>0</v>
      </c>
      <c r="O96" s="216"/>
      <c r="P96" s="216"/>
      <c r="Q96" s="216"/>
      <c r="R96" s="36"/>
      <c r="S96" s="141"/>
      <c r="T96" s="142"/>
      <c r="U96" s="143" t="s">
        <v>41</v>
      </c>
      <c r="V96" s="141"/>
      <c r="W96" s="141"/>
      <c r="X96" s="141"/>
      <c r="Y96" s="141"/>
      <c r="Z96" s="141"/>
      <c r="AA96" s="141"/>
      <c r="AB96" s="141"/>
      <c r="AC96" s="141"/>
      <c r="AD96" s="141"/>
      <c r="AE96" s="141"/>
      <c r="AF96" s="141"/>
      <c r="AG96" s="141"/>
      <c r="AH96" s="141"/>
      <c r="AI96" s="141"/>
      <c r="AJ96" s="141"/>
      <c r="AK96" s="141"/>
      <c r="AL96" s="141"/>
      <c r="AM96" s="141"/>
      <c r="AN96" s="141"/>
      <c r="AO96" s="141"/>
      <c r="AP96" s="141"/>
      <c r="AQ96" s="141"/>
      <c r="AR96" s="141"/>
      <c r="AS96" s="141"/>
      <c r="AT96" s="141"/>
      <c r="AU96" s="141"/>
      <c r="AV96" s="141"/>
      <c r="AW96" s="141"/>
      <c r="AX96" s="141"/>
      <c r="AY96" s="144" t="s">
        <v>165</v>
      </c>
      <c r="AZ96" s="141"/>
      <c r="BA96" s="141"/>
      <c r="BB96" s="141"/>
      <c r="BC96" s="141"/>
      <c r="BD96" s="141"/>
      <c r="BE96" s="145">
        <f t="shared" si="0"/>
        <v>0</v>
      </c>
      <c r="BF96" s="145">
        <f t="shared" si="1"/>
        <v>0</v>
      </c>
      <c r="BG96" s="145">
        <f t="shared" si="2"/>
        <v>0</v>
      </c>
      <c r="BH96" s="145">
        <f t="shared" si="3"/>
        <v>0</v>
      </c>
      <c r="BI96" s="145">
        <f t="shared" si="4"/>
        <v>0</v>
      </c>
      <c r="BJ96" s="144" t="s">
        <v>83</v>
      </c>
      <c r="BK96" s="141"/>
      <c r="BL96" s="141"/>
      <c r="BM96" s="141"/>
    </row>
    <row r="97" spans="2:65" s="1" customFormat="1" ht="18" customHeight="1">
      <c r="B97" s="34"/>
      <c r="C97" s="35"/>
      <c r="D97" s="217" t="s">
        <v>169</v>
      </c>
      <c r="E97" s="218"/>
      <c r="F97" s="218"/>
      <c r="G97" s="218"/>
      <c r="H97" s="218"/>
      <c r="I97" s="35"/>
      <c r="J97" s="35"/>
      <c r="K97" s="35"/>
      <c r="L97" s="35"/>
      <c r="M97" s="35"/>
      <c r="N97" s="215">
        <f>ROUND(N88*T97,2)</f>
        <v>0</v>
      </c>
      <c r="O97" s="216"/>
      <c r="P97" s="216"/>
      <c r="Q97" s="216"/>
      <c r="R97" s="36"/>
      <c r="S97" s="141"/>
      <c r="T97" s="142"/>
      <c r="U97" s="143" t="s">
        <v>41</v>
      </c>
      <c r="V97" s="141"/>
      <c r="W97" s="141"/>
      <c r="X97" s="141"/>
      <c r="Y97" s="141"/>
      <c r="Z97" s="141"/>
      <c r="AA97" s="141"/>
      <c r="AB97" s="141"/>
      <c r="AC97" s="141"/>
      <c r="AD97" s="141"/>
      <c r="AE97" s="141"/>
      <c r="AF97" s="141"/>
      <c r="AG97" s="141"/>
      <c r="AH97" s="141"/>
      <c r="AI97" s="141"/>
      <c r="AJ97" s="141"/>
      <c r="AK97" s="141"/>
      <c r="AL97" s="141"/>
      <c r="AM97" s="141"/>
      <c r="AN97" s="141"/>
      <c r="AO97" s="141"/>
      <c r="AP97" s="141"/>
      <c r="AQ97" s="141"/>
      <c r="AR97" s="141"/>
      <c r="AS97" s="141"/>
      <c r="AT97" s="141"/>
      <c r="AU97" s="141"/>
      <c r="AV97" s="141"/>
      <c r="AW97" s="141"/>
      <c r="AX97" s="141"/>
      <c r="AY97" s="144" t="s">
        <v>165</v>
      </c>
      <c r="AZ97" s="141"/>
      <c r="BA97" s="141"/>
      <c r="BB97" s="141"/>
      <c r="BC97" s="141"/>
      <c r="BD97" s="141"/>
      <c r="BE97" s="145">
        <f t="shared" si="0"/>
        <v>0</v>
      </c>
      <c r="BF97" s="145">
        <f t="shared" si="1"/>
        <v>0</v>
      </c>
      <c r="BG97" s="145">
        <f t="shared" si="2"/>
        <v>0</v>
      </c>
      <c r="BH97" s="145">
        <f t="shared" si="3"/>
        <v>0</v>
      </c>
      <c r="BI97" s="145">
        <f t="shared" si="4"/>
        <v>0</v>
      </c>
      <c r="BJ97" s="144" t="s">
        <v>83</v>
      </c>
      <c r="BK97" s="141"/>
      <c r="BL97" s="141"/>
      <c r="BM97" s="141"/>
    </row>
    <row r="98" spans="2:65" s="1" customFormat="1" ht="18" customHeight="1">
      <c r="B98" s="34"/>
      <c r="C98" s="35"/>
      <c r="D98" s="105" t="s">
        <v>170</v>
      </c>
      <c r="E98" s="35"/>
      <c r="F98" s="35"/>
      <c r="G98" s="35"/>
      <c r="H98" s="35"/>
      <c r="I98" s="35"/>
      <c r="J98" s="35"/>
      <c r="K98" s="35"/>
      <c r="L98" s="35"/>
      <c r="M98" s="35"/>
      <c r="N98" s="215">
        <f>ROUND(N88*T98,2)</f>
        <v>0</v>
      </c>
      <c r="O98" s="216"/>
      <c r="P98" s="216"/>
      <c r="Q98" s="216"/>
      <c r="R98" s="36"/>
      <c r="S98" s="141"/>
      <c r="T98" s="146"/>
      <c r="U98" s="147" t="s">
        <v>43</v>
      </c>
      <c r="V98" s="141"/>
      <c r="W98" s="141"/>
      <c r="X98" s="141"/>
      <c r="Y98" s="141"/>
      <c r="Z98" s="141"/>
      <c r="AA98" s="141"/>
      <c r="AB98" s="141"/>
      <c r="AC98" s="141"/>
      <c r="AD98" s="141"/>
      <c r="AE98" s="141"/>
      <c r="AF98" s="141"/>
      <c r="AG98" s="141"/>
      <c r="AH98" s="141"/>
      <c r="AI98" s="141"/>
      <c r="AJ98" s="141"/>
      <c r="AK98" s="141"/>
      <c r="AL98" s="141"/>
      <c r="AM98" s="141"/>
      <c r="AN98" s="141"/>
      <c r="AO98" s="141"/>
      <c r="AP98" s="141"/>
      <c r="AQ98" s="141"/>
      <c r="AR98" s="141"/>
      <c r="AS98" s="141"/>
      <c r="AT98" s="141"/>
      <c r="AU98" s="141"/>
      <c r="AV98" s="141"/>
      <c r="AW98" s="141"/>
      <c r="AX98" s="141"/>
      <c r="AY98" s="144" t="s">
        <v>171</v>
      </c>
      <c r="AZ98" s="141"/>
      <c r="BA98" s="141"/>
      <c r="BB98" s="141"/>
      <c r="BC98" s="141"/>
      <c r="BD98" s="141"/>
      <c r="BE98" s="145">
        <f t="shared" si="0"/>
        <v>0</v>
      </c>
      <c r="BF98" s="145">
        <f t="shared" si="1"/>
        <v>0</v>
      </c>
      <c r="BG98" s="145">
        <f t="shared" si="2"/>
        <v>0</v>
      </c>
      <c r="BH98" s="145">
        <f t="shared" si="3"/>
        <v>0</v>
      </c>
      <c r="BI98" s="145">
        <f t="shared" si="4"/>
        <v>0</v>
      </c>
      <c r="BJ98" s="144" t="s">
        <v>125</v>
      </c>
      <c r="BK98" s="141"/>
      <c r="BL98" s="141"/>
      <c r="BM98" s="141"/>
    </row>
    <row r="99" spans="2:21" s="1" customFormat="1" ht="13.5">
      <c r="B99" s="34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6"/>
      <c r="T99" s="128"/>
      <c r="U99" s="128"/>
    </row>
    <row r="100" spans="2:21" s="1" customFormat="1" ht="29.25" customHeight="1">
      <c r="B100" s="34"/>
      <c r="C100" s="116" t="s">
        <v>119</v>
      </c>
      <c r="D100" s="117"/>
      <c r="E100" s="117"/>
      <c r="F100" s="117"/>
      <c r="G100" s="117"/>
      <c r="H100" s="117"/>
      <c r="I100" s="117"/>
      <c r="J100" s="117"/>
      <c r="K100" s="117"/>
      <c r="L100" s="221">
        <f>ROUND(SUM(N88+N92),2)</f>
        <v>0</v>
      </c>
      <c r="M100" s="221"/>
      <c r="N100" s="221"/>
      <c r="O100" s="221"/>
      <c r="P100" s="221"/>
      <c r="Q100" s="221"/>
      <c r="R100" s="36"/>
      <c r="T100" s="128"/>
      <c r="U100" s="128"/>
    </row>
    <row r="101" spans="2:21" s="1" customFormat="1" ht="6.95" customHeight="1">
      <c r="B101" s="58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60"/>
      <c r="T101" s="128"/>
      <c r="U101" s="128"/>
    </row>
    <row r="105" spans="2:18" s="1" customFormat="1" ht="6.95" customHeight="1">
      <c r="B105" s="61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3"/>
    </row>
    <row r="106" spans="2:18" s="1" customFormat="1" ht="36.95" customHeight="1">
      <c r="B106" s="34"/>
      <c r="C106" s="179" t="s">
        <v>172</v>
      </c>
      <c r="D106" s="226"/>
      <c r="E106" s="226"/>
      <c r="F106" s="226"/>
      <c r="G106" s="226"/>
      <c r="H106" s="226"/>
      <c r="I106" s="226"/>
      <c r="J106" s="226"/>
      <c r="K106" s="226"/>
      <c r="L106" s="226"/>
      <c r="M106" s="226"/>
      <c r="N106" s="226"/>
      <c r="O106" s="226"/>
      <c r="P106" s="226"/>
      <c r="Q106" s="226"/>
      <c r="R106" s="36"/>
    </row>
    <row r="107" spans="2:18" s="1" customFormat="1" ht="6.95" customHeight="1">
      <c r="B107" s="34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6"/>
    </row>
    <row r="108" spans="2:18" s="1" customFormat="1" ht="30" customHeight="1">
      <c r="B108" s="34"/>
      <c r="C108" s="29" t="s">
        <v>19</v>
      </c>
      <c r="D108" s="35"/>
      <c r="E108" s="35"/>
      <c r="F108" s="224" t="str">
        <f>F6</f>
        <v>D 1.01_VV_PZS_r0</v>
      </c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35"/>
      <c r="R108" s="36"/>
    </row>
    <row r="109" spans="2:18" s="1" customFormat="1" ht="36.95" customHeight="1">
      <c r="B109" s="34"/>
      <c r="C109" s="68" t="s">
        <v>127</v>
      </c>
      <c r="D109" s="35"/>
      <c r="E109" s="35"/>
      <c r="F109" s="199" t="str">
        <f>F7</f>
        <v>D 1.01.4.7 - ZAŘÍZEN - D 1.01.4.7 - ZAŘÍZENÍ SIL...</v>
      </c>
      <c r="G109" s="226"/>
      <c r="H109" s="226"/>
      <c r="I109" s="226"/>
      <c r="J109" s="226"/>
      <c r="K109" s="226"/>
      <c r="L109" s="226"/>
      <c r="M109" s="226"/>
      <c r="N109" s="226"/>
      <c r="O109" s="226"/>
      <c r="P109" s="226"/>
      <c r="Q109" s="35"/>
      <c r="R109" s="36"/>
    </row>
    <row r="110" spans="2:18" s="1" customFormat="1" ht="6.95" customHeight="1">
      <c r="B110" s="34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6"/>
    </row>
    <row r="111" spans="2:18" s="1" customFormat="1" ht="18" customHeight="1">
      <c r="B111" s="34"/>
      <c r="C111" s="29" t="s">
        <v>24</v>
      </c>
      <c r="D111" s="35"/>
      <c r="E111" s="35"/>
      <c r="F111" s="27" t="str">
        <f>F9</f>
        <v xml:space="preserve"> </v>
      </c>
      <c r="G111" s="35"/>
      <c r="H111" s="35"/>
      <c r="I111" s="35"/>
      <c r="J111" s="35"/>
      <c r="K111" s="29" t="s">
        <v>26</v>
      </c>
      <c r="L111" s="35"/>
      <c r="M111" s="228" t="str">
        <f>IF(O9="","",O9)</f>
        <v>3.7.2018</v>
      </c>
      <c r="N111" s="228"/>
      <c r="O111" s="228"/>
      <c r="P111" s="228"/>
      <c r="Q111" s="35"/>
      <c r="R111" s="36"/>
    </row>
    <row r="112" spans="2:18" s="1" customFormat="1" ht="6.95" customHeight="1">
      <c r="B112" s="34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6"/>
    </row>
    <row r="113" spans="2:18" s="1" customFormat="1" ht="13.5">
      <c r="B113" s="34"/>
      <c r="C113" s="29" t="s">
        <v>28</v>
      </c>
      <c r="D113" s="35"/>
      <c r="E113" s="35"/>
      <c r="F113" s="27" t="str">
        <f>E12</f>
        <v xml:space="preserve"> </v>
      </c>
      <c r="G113" s="35"/>
      <c r="H113" s="35"/>
      <c r="I113" s="35"/>
      <c r="J113" s="35"/>
      <c r="K113" s="29" t="s">
        <v>33</v>
      </c>
      <c r="L113" s="35"/>
      <c r="M113" s="183" t="str">
        <f>E18</f>
        <v xml:space="preserve"> </v>
      </c>
      <c r="N113" s="183"/>
      <c r="O113" s="183"/>
      <c r="P113" s="183"/>
      <c r="Q113" s="183"/>
      <c r="R113" s="36"/>
    </row>
    <row r="114" spans="2:18" s="1" customFormat="1" ht="14.45" customHeight="1">
      <c r="B114" s="34"/>
      <c r="C114" s="29" t="s">
        <v>31</v>
      </c>
      <c r="D114" s="35"/>
      <c r="E114" s="35"/>
      <c r="F114" s="27" t="str">
        <f>IF(E15="","",E15)</f>
        <v>Vyplň údaj</v>
      </c>
      <c r="G114" s="35"/>
      <c r="H114" s="35"/>
      <c r="I114" s="35"/>
      <c r="J114" s="35"/>
      <c r="K114" s="29" t="s">
        <v>35</v>
      </c>
      <c r="L114" s="35"/>
      <c r="M114" s="183" t="str">
        <f>E21</f>
        <v xml:space="preserve"> </v>
      </c>
      <c r="N114" s="183"/>
      <c r="O114" s="183"/>
      <c r="P114" s="183"/>
      <c r="Q114" s="183"/>
      <c r="R114" s="36"/>
    </row>
    <row r="115" spans="2:18" s="1" customFormat="1" ht="10.35" customHeight="1">
      <c r="B115" s="34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6"/>
    </row>
    <row r="116" spans="2:27" s="8" customFormat="1" ht="29.25" customHeight="1">
      <c r="B116" s="148"/>
      <c r="C116" s="149" t="s">
        <v>173</v>
      </c>
      <c r="D116" s="150" t="s">
        <v>174</v>
      </c>
      <c r="E116" s="150" t="s">
        <v>58</v>
      </c>
      <c r="F116" s="242" t="s">
        <v>175</v>
      </c>
      <c r="G116" s="242"/>
      <c r="H116" s="242"/>
      <c r="I116" s="242"/>
      <c r="J116" s="150" t="s">
        <v>176</v>
      </c>
      <c r="K116" s="150" t="s">
        <v>177</v>
      </c>
      <c r="L116" s="242" t="s">
        <v>178</v>
      </c>
      <c r="M116" s="242"/>
      <c r="N116" s="242" t="s">
        <v>132</v>
      </c>
      <c r="O116" s="242"/>
      <c r="P116" s="242"/>
      <c r="Q116" s="243"/>
      <c r="R116" s="151"/>
      <c r="T116" s="79" t="s">
        <v>179</v>
      </c>
      <c r="U116" s="80" t="s">
        <v>40</v>
      </c>
      <c r="V116" s="80" t="s">
        <v>180</v>
      </c>
      <c r="W116" s="80" t="s">
        <v>181</v>
      </c>
      <c r="X116" s="80" t="s">
        <v>182</v>
      </c>
      <c r="Y116" s="80" t="s">
        <v>183</v>
      </c>
      <c r="Z116" s="80" t="s">
        <v>184</v>
      </c>
      <c r="AA116" s="81" t="s">
        <v>185</v>
      </c>
    </row>
    <row r="117" spans="2:63" s="1" customFormat="1" ht="29.25" customHeight="1">
      <c r="B117" s="34"/>
      <c r="C117" s="83" t="s">
        <v>129</v>
      </c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252">
        <f>BK117</f>
        <v>0</v>
      </c>
      <c r="O117" s="253"/>
      <c r="P117" s="253"/>
      <c r="Q117" s="253"/>
      <c r="R117" s="36"/>
      <c r="T117" s="82"/>
      <c r="U117" s="50"/>
      <c r="V117" s="50"/>
      <c r="W117" s="152">
        <f>W118+W121</f>
        <v>0</v>
      </c>
      <c r="X117" s="50"/>
      <c r="Y117" s="152">
        <f>Y118+Y121</f>
        <v>0</v>
      </c>
      <c r="Z117" s="50"/>
      <c r="AA117" s="153">
        <f>AA118+AA121</f>
        <v>0</v>
      </c>
      <c r="AT117" s="18" t="s">
        <v>75</v>
      </c>
      <c r="AU117" s="18" t="s">
        <v>134</v>
      </c>
      <c r="BK117" s="154">
        <f>BK118+BK121</f>
        <v>0</v>
      </c>
    </row>
    <row r="118" spans="2:63" s="9" customFormat="1" ht="37.35" customHeight="1">
      <c r="B118" s="155"/>
      <c r="C118" s="156"/>
      <c r="D118" s="157" t="s">
        <v>1229</v>
      </c>
      <c r="E118" s="157"/>
      <c r="F118" s="157"/>
      <c r="G118" s="157"/>
      <c r="H118" s="157"/>
      <c r="I118" s="157"/>
      <c r="J118" s="157"/>
      <c r="K118" s="157"/>
      <c r="L118" s="157"/>
      <c r="M118" s="157"/>
      <c r="N118" s="254">
        <f>BK118</f>
        <v>0</v>
      </c>
      <c r="O118" s="238"/>
      <c r="P118" s="238"/>
      <c r="Q118" s="238"/>
      <c r="R118" s="158"/>
      <c r="T118" s="159"/>
      <c r="U118" s="156"/>
      <c r="V118" s="156"/>
      <c r="W118" s="160">
        <f>W119</f>
        <v>0</v>
      </c>
      <c r="X118" s="156"/>
      <c r="Y118" s="160">
        <f>Y119</f>
        <v>0</v>
      </c>
      <c r="Z118" s="156"/>
      <c r="AA118" s="161">
        <f>AA119</f>
        <v>0</v>
      </c>
      <c r="AR118" s="162" t="s">
        <v>194</v>
      </c>
      <c r="AT118" s="163" t="s">
        <v>75</v>
      </c>
      <c r="AU118" s="163" t="s">
        <v>76</v>
      </c>
      <c r="AY118" s="162" t="s">
        <v>186</v>
      </c>
      <c r="BK118" s="164">
        <f>BK119</f>
        <v>0</v>
      </c>
    </row>
    <row r="119" spans="2:63" s="9" customFormat="1" ht="19.9" customHeight="1">
      <c r="B119" s="155"/>
      <c r="C119" s="156"/>
      <c r="D119" s="165" t="s">
        <v>1238</v>
      </c>
      <c r="E119" s="165"/>
      <c r="F119" s="165"/>
      <c r="G119" s="165"/>
      <c r="H119" s="165"/>
      <c r="I119" s="165"/>
      <c r="J119" s="165"/>
      <c r="K119" s="165"/>
      <c r="L119" s="165"/>
      <c r="M119" s="165"/>
      <c r="N119" s="255">
        <f>BK119</f>
        <v>0</v>
      </c>
      <c r="O119" s="256"/>
      <c r="P119" s="256"/>
      <c r="Q119" s="256"/>
      <c r="R119" s="158"/>
      <c r="T119" s="159"/>
      <c r="U119" s="156"/>
      <c r="V119" s="156"/>
      <c r="W119" s="160">
        <f>W120</f>
        <v>0</v>
      </c>
      <c r="X119" s="156"/>
      <c r="Y119" s="160">
        <f>Y120</f>
        <v>0</v>
      </c>
      <c r="Z119" s="156"/>
      <c r="AA119" s="161">
        <f>AA120</f>
        <v>0</v>
      </c>
      <c r="AR119" s="162" t="s">
        <v>194</v>
      </c>
      <c r="AT119" s="163" t="s">
        <v>75</v>
      </c>
      <c r="AU119" s="163" t="s">
        <v>83</v>
      </c>
      <c r="AY119" s="162" t="s">
        <v>186</v>
      </c>
      <c r="BK119" s="164">
        <f>BK120</f>
        <v>0</v>
      </c>
    </row>
    <row r="120" spans="2:65" s="1" customFormat="1" ht="25.5" customHeight="1">
      <c r="B120" s="34"/>
      <c r="C120" s="166" t="s">
        <v>83</v>
      </c>
      <c r="D120" s="166" t="s">
        <v>187</v>
      </c>
      <c r="E120" s="167" t="s">
        <v>1207</v>
      </c>
      <c r="F120" s="244" t="s">
        <v>1239</v>
      </c>
      <c r="G120" s="244"/>
      <c r="H120" s="244"/>
      <c r="I120" s="244"/>
      <c r="J120" s="168" t="s">
        <v>225</v>
      </c>
      <c r="K120" s="169">
        <v>1</v>
      </c>
      <c r="L120" s="245">
        <v>0</v>
      </c>
      <c r="M120" s="246"/>
      <c r="N120" s="247">
        <f>ROUND(L120*K120,2)</f>
        <v>0</v>
      </c>
      <c r="O120" s="247"/>
      <c r="P120" s="247"/>
      <c r="Q120" s="247"/>
      <c r="R120" s="36"/>
      <c r="T120" s="170" t="s">
        <v>22</v>
      </c>
      <c r="U120" s="43" t="s">
        <v>41</v>
      </c>
      <c r="V120" s="35"/>
      <c r="W120" s="171">
        <f>V120*K120</f>
        <v>0</v>
      </c>
      <c r="X120" s="171">
        <v>0</v>
      </c>
      <c r="Y120" s="171">
        <f>X120*K120</f>
        <v>0</v>
      </c>
      <c r="Z120" s="171">
        <v>0</v>
      </c>
      <c r="AA120" s="172">
        <f>Z120*K120</f>
        <v>0</v>
      </c>
      <c r="AR120" s="18" t="s">
        <v>302</v>
      </c>
      <c r="AT120" s="18" t="s">
        <v>187</v>
      </c>
      <c r="AU120" s="18" t="s">
        <v>125</v>
      </c>
      <c r="AY120" s="18" t="s">
        <v>186</v>
      </c>
      <c r="BE120" s="109">
        <f>IF(U120="základní",N120,0)</f>
        <v>0</v>
      </c>
      <c r="BF120" s="109">
        <f>IF(U120="snížená",N120,0)</f>
        <v>0</v>
      </c>
      <c r="BG120" s="109">
        <f>IF(U120="zákl. přenesená",N120,0)</f>
        <v>0</v>
      </c>
      <c r="BH120" s="109">
        <f>IF(U120="sníž. přenesená",N120,0)</f>
        <v>0</v>
      </c>
      <c r="BI120" s="109">
        <f>IF(U120="nulová",N120,0)</f>
        <v>0</v>
      </c>
      <c r="BJ120" s="18" t="s">
        <v>83</v>
      </c>
      <c r="BK120" s="109">
        <f>ROUND(L120*K120,2)</f>
        <v>0</v>
      </c>
      <c r="BL120" s="18" t="s">
        <v>302</v>
      </c>
      <c r="BM120" s="18" t="s">
        <v>125</v>
      </c>
    </row>
    <row r="121" spans="2:63" s="1" customFormat="1" ht="49.9" customHeight="1">
      <c r="B121" s="34"/>
      <c r="C121" s="35"/>
      <c r="D121" s="157" t="s">
        <v>1223</v>
      </c>
      <c r="E121" s="35"/>
      <c r="F121" s="35"/>
      <c r="G121" s="35"/>
      <c r="H121" s="35"/>
      <c r="I121" s="35"/>
      <c r="J121" s="35"/>
      <c r="K121" s="35"/>
      <c r="L121" s="35"/>
      <c r="M121" s="35"/>
      <c r="N121" s="259">
        <f>BK121</f>
        <v>0</v>
      </c>
      <c r="O121" s="260"/>
      <c r="P121" s="260"/>
      <c r="Q121" s="260"/>
      <c r="R121" s="36"/>
      <c r="T121" s="146"/>
      <c r="U121" s="55"/>
      <c r="V121" s="55"/>
      <c r="W121" s="55"/>
      <c r="X121" s="55"/>
      <c r="Y121" s="55"/>
      <c r="Z121" s="55"/>
      <c r="AA121" s="57"/>
      <c r="AT121" s="18" t="s">
        <v>75</v>
      </c>
      <c r="AU121" s="18" t="s">
        <v>76</v>
      </c>
      <c r="AY121" s="18" t="s">
        <v>1224</v>
      </c>
      <c r="BK121" s="109">
        <v>0</v>
      </c>
    </row>
    <row r="122" spans="2:18" s="1" customFormat="1" ht="6.95" customHeight="1">
      <c r="B122" s="58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60"/>
    </row>
  </sheetData>
  <sheetProtection algorithmName="SHA-512" hashValue="JJ/j1IQjjEr2tyOKULDtazgCns/BC8ccNgQJBqGQHtfBTZH6GLFX5wk40cD6B8yblMCTXZT19NA8ObLdF+7B5g==" saltValue="EiQa6fBDv8qzD4KgX4tDWvNjknNNXE/92TeqdA7RbXft+s9434pwER5Cj6uJWaStElo2hjrQhUdgRn6B87Bdhw==" spinCount="10" sheet="1" objects="1" scenarios="1" formatColumns="0" formatRows="0"/>
  <mergeCells count="71">
    <mergeCell ref="N121:Q121"/>
    <mergeCell ref="H1:K1"/>
    <mergeCell ref="S2:AC2"/>
    <mergeCell ref="F116:I116"/>
    <mergeCell ref="L116:M116"/>
    <mergeCell ref="N116:Q116"/>
    <mergeCell ref="F120:I120"/>
    <mergeCell ref="L120:M120"/>
    <mergeCell ref="N120:Q120"/>
    <mergeCell ref="N117:Q117"/>
    <mergeCell ref="N118:Q118"/>
    <mergeCell ref="N119:Q119"/>
    <mergeCell ref="F108:P108"/>
    <mergeCell ref="F109:P109"/>
    <mergeCell ref="M111:P111"/>
    <mergeCell ref="M113:Q113"/>
    <mergeCell ref="M114:Q114"/>
    <mergeCell ref="D97:H97"/>
    <mergeCell ref="N97:Q97"/>
    <mergeCell ref="N98:Q98"/>
    <mergeCell ref="L100:Q100"/>
    <mergeCell ref="C106:Q106"/>
    <mergeCell ref="D94:H94"/>
    <mergeCell ref="N94:Q94"/>
    <mergeCell ref="D95:H95"/>
    <mergeCell ref="N95:Q95"/>
    <mergeCell ref="D96:H96"/>
    <mergeCell ref="N96:Q96"/>
    <mergeCell ref="N88:Q88"/>
    <mergeCell ref="N89:Q89"/>
    <mergeCell ref="N90:Q90"/>
    <mergeCell ref="N92:Q92"/>
    <mergeCell ref="D93:H93"/>
    <mergeCell ref="N93:Q93"/>
    <mergeCell ref="F79:P79"/>
    <mergeCell ref="M81:P81"/>
    <mergeCell ref="M83:Q83"/>
    <mergeCell ref="M84:Q84"/>
    <mergeCell ref="C86:G86"/>
    <mergeCell ref="N86:Q86"/>
    <mergeCell ref="H36:J36"/>
    <mergeCell ref="M36:P36"/>
    <mergeCell ref="L38:P38"/>
    <mergeCell ref="C76:Q76"/>
    <mergeCell ref="F78:P78"/>
    <mergeCell ref="H33:J33"/>
    <mergeCell ref="M33:P33"/>
    <mergeCell ref="H34:J34"/>
    <mergeCell ref="M34:P34"/>
    <mergeCell ref="H35:J35"/>
    <mergeCell ref="M35:P35"/>
    <mergeCell ref="M27:P27"/>
    <mergeCell ref="M28:P28"/>
    <mergeCell ref="M30:P30"/>
    <mergeCell ref="H32:J32"/>
    <mergeCell ref="M32:P32"/>
    <mergeCell ref="O17:P17"/>
    <mergeCell ref="O18:P18"/>
    <mergeCell ref="O20:P20"/>
    <mergeCell ref="O21:P21"/>
    <mergeCell ref="E24:L24"/>
    <mergeCell ref="O11:P11"/>
    <mergeCell ref="O12:P12"/>
    <mergeCell ref="O14:P14"/>
    <mergeCell ref="E15:L15"/>
    <mergeCell ref="O15:P15"/>
    <mergeCell ref="C2:Q2"/>
    <mergeCell ref="C4:Q4"/>
    <mergeCell ref="F6:P6"/>
    <mergeCell ref="F7:P7"/>
    <mergeCell ref="O9:P9"/>
  </mergeCells>
  <hyperlinks>
    <hyperlink ref="F1:G1" location="C2" display="1) Krycí list rozpočtu"/>
    <hyperlink ref="H1:K1" location="C86" display="2) Rekapitulace rozpočtu"/>
    <hyperlink ref="L1" location="C116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2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8"/>
      <c r="B1" s="11"/>
      <c r="C1" s="11"/>
      <c r="D1" s="12" t="s">
        <v>1</v>
      </c>
      <c r="E1" s="11"/>
      <c r="F1" s="13" t="s">
        <v>120</v>
      </c>
      <c r="G1" s="13"/>
      <c r="H1" s="263" t="s">
        <v>121</v>
      </c>
      <c r="I1" s="263"/>
      <c r="J1" s="263"/>
      <c r="K1" s="263"/>
      <c r="L1" s="13" t="s">
        <v>122</v>
      </c>
      <c r="M1" s="11"/>
      <c r="N1" s="11"/>
      <c r="O1" s="12" t="s">
        <v>123</v>
      </c>
      <c r="P1" s="11"/>
      <c r="Q1" s="11"/>
      <c r="R1" s="11"/>
      <c r="S1" s="13" t="s">
        <v>124</v>
      </c>
      <c r="T1" s="13"/>
      <c r="U1" s="118"/>
      <c r="V1" s="118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5" customHeight="1">
      <c r="C2" s="177" t="s">
        <v>7</v>
      </c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S2" s="222" t="s">
        <v>8</v>
      </c>
      <c r="T2" s="223"/>
      <c r="U2" s="223"/>
      <c r="V2" s="223"/>
      <c r="W2" s="223"/>
      <c r="X2" s="223"/>
      <c r="Y2" s="223"/>
      <c r="Z2" s="223"/>
      <c r="AA2" s="223"/>
      <c r="AB2" s="223"/>
      <c r="AC2" s="223"/>
      <c r="AT2" s="18" t="s">
        <v>102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125</v>
      </c>
    </row>
    <row r="4" spans="2:46" ht="36.95" customHeight="1">
      <c r="B4" s="22"/>
      <c r="C4" s="179" t="s">
        <v>126</v>
      </c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23"/>
      <c r="T4" s="17" t="s">
        <v>13</v>
      </c>
      <c r="AT4" s="18" t="s">
        <v>6</v>
      </c>
    </row>
    <row r="5" spans="2:18" ht="6.95" customHeight="1">
      <c r="B5" s="22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3"/>
    </row>
    <row r="6" spans="2:18" ht="25.35" customHeight="1">
      <c r="B6" s="22"/>
      <c r="C6" s="25"/>
      <c r="D6" s="29" t="s">
        <v>19</v>
      </c>
      <c r="E6" s="25"/>
      <c r="F6" s="224" t="str">
        <f>'Rekapitulace stavby'!K6</f>
        <v>D 1.01_VV_PZS_r0</v>
      </c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5"/>
      <c r="R6" s="23"/>
    </row>
    <row r="7" spans="2:18" s="1" customFormat="1" ht="32.85" customHeight="1">
      <c r="B7" s="34"/>
      <c r="C7" s="35"/>
      <c r="D7" s="28" t="s">
        <v>127</v>
      </c>
      <c r="E7" s="35"/>
      <c r="F7" s="185" t="s">
        <v>1240</v>
      </c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35"/>
      <c r="R7" s="36"/>
    </row>
    <row r="8" spans="2:18" s="1" customFormat="1" ht="14.45" customHeight="1">
      <c r="B8" s="34"/>
      <c r="C8" s="35"/>
      <c r="D8" s="29" t="s">
        <v>21</v>
      </c>
      <c r="E8" s="35"/>
      <c r="F8" s="27" t="s">
        <v>22</v>
      </c>
      <c r="G8" s="35"/>
      <c r="H8" s="35"/>
      <c r="I8" s="35"/>
      <c r="J8" s="35"/>
      <c r="K8" s="35"/>
      <c r="L8" s="35"/>
      <c r="M8" s="29" t="s">
        <v>23</v>
      </c>
      <c r="N8" s="35"/>
      <c r="O8" s="27" t="s">
        <v>22</v>
      </c>
      <c r="P8" s="35"/>
      <c r="Q8" s="35"/>
      <c r="R8" s="36"/>
    </row>
    <row r="9" spans="2:18" s="1" customFormat="1" ht="14.45" customHeight="1">
      <c r="B9" s="34"/>
      <c r="C9" s="35"/>
      <c r="D9" s="29" t="s">
        <v>24</v>
      </c>
      <c r="E9" s="35"/>
      <c r="F9" s="27" t="s">
        <v>25</v>
      </c>
      <c r="G9" s="35"/>
      <c r="H9" s="35"/>
      <c r="I9" s="35"/>
      <c r="J9" s="35"/>
      <c r="K9" s="35"/>
      <c r="L9" s="35"/>
      <c r="M9" s="29" t="s">
        <v>26</v>
      </c>
      <c r="N9" s="35"/>
      <c r="O9" s="227" t="str">
        <f>'Rekapitulace stavby'!AN8</f>
        <v>3.7.2018</v>
      </c>
      <c r="P9" s="228"/>
      <c r="Q9" s="35"/>
      <c r="R9" s="36"/>
    </row>
    <row r="10" spans="2:18" s="1" customFormat="1" ht="10.9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2:18" s="1" customFormat="1" ht="14.45" customHeight="1">
      <c r="B11" s="34"/>
      <c r="C11" s="35"/>
      <c r="D11" s="29" t="s">
        <v>28</v>
      </c>
      <c r="E11" s="35"/>
      <c r="F11" s="35"/>
      <c r="G11" s="35"/>
      <c r="H11" s="35"/>
      <c r="I11" s="35"/>
      <c r="J11" s="35"/>
      <c r="K11" s="35"/>
      <c r="L11" s="35"/>
      <c r="M11" s="29" t="s">
        <v>29</v>
      </c>
      <c r="N11" s="35"/>
      <c r="O11" s="183" t="str">
        <f>IF('Rekapitulace stavby'!AN10="","",'Rekapitulace stavby'!AN10)</f>
        <v/>
      </c>
      <c r="P11" s="183"/>
      <c r="Q11" s="35"/>
      <c r="R11" s="36"/>
    </row>
    <row r="12" spans="2:18" s="1" customFormat="1" ht="18" customHeight="1">
      <c r="B12" s="34"/>
      <c r="C12" s="35"/>
      <c r="D12" s="35"/>
      <c r="E12" s="27" t="str">
        <f>IF('Rekapitulace stavby'!E11="","",'Rekapitulace stavby'!E11)</f>
        <v xml:space="preserve"> </v>
      </c>
      <c r="F12" s="35"/>
      <c r="G12" s="35"/>
      <c r="H12" s="35"/>
      <c r="I12" s="35"/>
      <c r="J12" s="35"/>
      <c r="K12" s="35"/>
      <c r="L12" s="35"/>
      <c r="M12" s="29" t="s">
        <v>30</v>
      </c>
      <c r="N12" s="35"/>
      <c r="O12" s="183" t="str">
        <f>IF('Rekapitulace stavby'!AN11="","",'Rekapitulace stavby'!AN11)</f>
        <v/>
      </c>
      <c r="P12" s="183"/>
      <c r="Q12" s="35"/>
      <c r="R12" s="36"/>
    </row>
    <row r="13" spans="2:18" s="1" customFormat="1" ht="6.95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2:18" s="1" customFormat="1" ht="14.45" customHeight="1">
      <c r="B14" s="34"/>
      <c r="C14" s="35"/>
      <c r="D14" s="29" t="s">
        <v>31</v>
      </c>
      <c r="E14" s="35"/>
      <c r="F14" s="35"/>
      <c r="G14" s="35"/>
      <c r="H14" s="35"/>
      <c r="I14" s="35"/>
      <c r="J14" s="35"/>
      <c r="K14" s="35"/>
      <c r="L14" s="35"/>
      <c r="M14" s="29" t="s">
        <v>29</v>
      </c>
      <c r="N14" s="35"/>
      <c r="O14" s="229" t="str">
        <f>IF('Rekapitulace stavby'!AN13="","",'Rekapitulace stavby'!AN13)</f>
        <v>Vyplň údaj</v>
      </c>
      <c r="P14" s="183"/>
      <c r="Q14" s="35"/>
      <c r="R14" s="36"/>
    </row>
    <row r="15" spans="2:18" s="1" customFormat="1" ht="18" customHeight="1">
      <c r="B15" s="34"/>
      <c r="C15" s="35"/>
      <c r="D15" s="35"/>
      <c r="E15" s="229" t="str">
        <f>IF('Rekapitulace stavby'!E14="","",'Rekapitulace stavby'!E14)</f>
        <v>Vyplň údaj</v>
      </c>
      <c r="F15" s="230"/>
      <c r="G15" s="230"/>
      <c r="H15" s="230"/>
      <c r="I15" s="230"/>
      <c r="J15" s="230"/>
      <c r="K15" s="230"/>
      <c r="L15" s="230"/>
      <c r="M15" s="29" t="s">
        <v>30</v>
      </c>
      <c r="N15" s="35"/>
      <c r="O15" s="229" t="str">
        <f>IF('Rekapitulace stavby'!AN14="","",'Rekapitulace stavby'!AN14)</f>
        <v>Vyplň údaj</v>
      </c>
      <c r="P15" s="183"/>
      <c r="Q15" s="35"/>
      <c r="R15" s="36"/>
    </row>
    <row r="16" spans="2:18" s="1" customFormat="1" ht="6.95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5" customHeight="1">
      <c r="B17" s="34"/>
      <c r="C17" s="35"/>
      <c r="D17" s="29" t="s">
        <v>33</v>
      </c>
      <c r="E17" s="35"/>
      <c r="F17" s="35"/>
      <c r="G17" s="35"/>
      <c r="H17" s="35"/>
      <c r="I17" s="35"/>
      <c r="J17" s="35"/>
      <c r="K17" s="35"/>
      <c r="L17" s="35"/>
      <c r="M17" s="29" t="s">
        <v>29</v>
      </c>
      <c r="N17" s="35"/>
      <c r="O17" s="183" t="str">
        <f>IF('Rekapitulace stavby'!AN16="","",'Rekapitulace stavby'!AN16)</f>
        <v/>
      </c>
      <c r="P17" s="183"/>
      <c r="Q17" s="35"/>
      <c r="R17" s="36"/>
    </row>
    <row r="18" spans="2:18" s="1" customFormat="1" ht="18" customHeight="1">
      <c r="B18" s="34"/>
      <c r="C18" s="35"/>
      <c r="D18" s="35"/>
      <c r="E18" s="27" t="str">
        <f>IF('Rekapitulace stavby'!E17="","",'Rekapitulace stavby'!E17)</f>
        <v xml:space="preserve"> </v>
      </c>
      <c r="F18" s="35"/>
      <c r="G18" s="35"/>
      <c r="H18" s="35"/>
      <c r="I18" s="35"/>
      <c r="J18" s="35"/>
      <c r="K18" s="35"/>
      <c r="L18" s="35"/>
      <c r="M18" s="29" t="s">
        <v>30</v>
      </c>
      <c r="N18" s="35"/>
      <c r="O18" s="183" t="str">
        <f>IF('Rekapitulace stavby'!AN17="","",'Rekapitulace stavby'!AN17)</f>
        <v/>
      </c>
      <c r="P18" s="183"/>
      <c r="Q18" s="35"/>
      <c r="R18" s="36"/>
    </row>
    <row r="19" spans="2:18" s="1" customFormat="1" ht="6.9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5" customHeight="1">
      <c r="B20" s="34"/>
      <c r="C20" s="35"/>
      <c r="D20" s="29" t="s">
        <v>35</v>
      </c>
      <c r="E20" s="35"/>
      <c r="F20" s="35"/>
      <c r="G20" s="35"/>
      <c r="H20" s="35"/>
      <c r="I20" s="35"/>
      <c r="J20" s="35"/>
      <c r="K20" s="35"/>
      <c r="L20" s="35"/>
      <c r="M20" s="29" t="s">
        <v>29</v>
      </c>
      <c r="N20" s="35"/>
      <c r="O20" s="183" t="str">
        <f>IF('Rekapitulace stavby'!AN19="","",'Rekapitulace stavby'!AN19)</f>
        <v/>
      </c>
      <c r="P20" s="183"/>
      <c r="Q20" s="35"/>
      <c r="R20" s="36"/>
    </row>
    <row r="21" spans="2:18" s="1" customFormat="1" ht="18" customHeight="1">
      <c r="B21" s="34"/>
      <c r="C21" s="35"/>
      <c r="D21" s="35"/>
      <c r="E21" s="27" t="str">
        <f>IF('Rekapitulace stavby'!E20="","",'Rekapitulace stavby'!E20)</f>
        <v xml:space="preserve"> </v>
      </c>
      <c r="F21" s="35"/>
      <c r="G21" s="35"/>
      <c r="H21" s="35"/>
      <c r="I21" s="35"/>
      <c r="J21" s="35"/>
      <c r="K21" s="35"/>
      <c r="L21" s="35"/>
      <c r="M21" s="29" t="s">
        <v>30</v>
      </c>
      <c r="N21" s="35"/>
      <c r="O21" s="183" t="str">
        <f>IF('Rekapitulace stavby'!AN20="","",'Rekapitulace stavby'!AN20)</f>
        <v/>
      </c>
      <c r="P21" s="183"/>
      <c r="Q21" s="35"/>
      <c r="R21" s="36"/>
    </row>
    <row r="22" spans="2:18" s="1" customFormat="1" ht="6.9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5" customHeight="1">
      <c r="B23" s="34"/>
      <c r="C23" s="35"/>
      <c r="D23" s="29" t="s">
        <v>36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16.5" customHeight="1">
      <c r="B24" s="34"/>
      <c r="C24" s="35"/>
      <c r="D24" s="35"/>
      <c r="E24" s="188" t="s">
        <v>22</v>
      </c>
      <c r="F24" s="188"/>
      <c r="G24" s="188"/>
      <c r="H24" s="188"/>
      <c r="I24" s="188"/>
      <c r="J24" s="188"/>
      <c r="K24" s="188"/>
      <c r="L24" s="188"/>
      <c r="M24" s="35"/>
      <c r="N24" s="35"/>
      <c r="O24" s="35"/>
      <c r="P24" s="35"/>
      <c r="Q24" s="35"/>
      <c r="R24" s="36"/>
    </row>
    <row r="25" spans="2:18" s="1" customFormat="1" ht="6.9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5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5" customHeight="1">
      <c r="B27" s="34"/>
      <c r="C27" s="35"/>
      <c r="D27" s="119" t="s">
        <v>129</v>
      </c>
      <c r="E27" s="35"/>
      <c r="F27" s="35"/>
      <c r="G27" s="35"/>
      <c r="H27" s="35"/>
      <c r="I27" s="35"/>
      <c r="J27" s="35"/>
      <c r="K27" s="35"/>
      <c r="L27" s="35"/>
      <c r="M27" s="189">
        <f>N88</f>
        <v>0</v>
      </c>
      <c r="N27" s="189"/>
      <c r="O27" s="189"/>
      <c r="P27" s="189"/>
      <c r="Q27" s="35"/>
      <c r="R27" s="36"/>
    </row>
    <row r="28" spans="2:18" s="1" customFormat="1" ht="14.45" customHeight="1">
      <c r="B28" s="34"/>
      <c r="C28" s="35"/>
      <c r="D28" s="33" t="s">
        <v>114</v>
      </c>
      <c r="E28" s="35"/>
      <c r="F28" s="35"/>
      <c r="G28" s="35"/>
      <c r="H28" s="35"/>
      <c r="I28" s="35"/>
      <c r="J28" s="35"/>
      <c r="K28" s="35"/>
      <c r="L28" s="35"/>
      <c r="M28" s="189">
        <f>N92</f>
        <v>0</v>
      </c>
      <c r="N28" s="189"/>
      <c r="O28" s="189"/>
      <c r="P28" s="189"/>
      <c r="Q28" s="35"/>
      <c r="R28" s="36"/>
    </row>
    <row r="29" spans="2:18" s="1" customFormat="1" ht="6.95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35" customHeight="1">
      <c r="B30" s="34"/>
      <c r="C30" s="35"/>
      <c r="D30" s="120" t="s">
        <v>39</v>
      </c>
      <c r="E30" s="35"/>
      <c r="F30" s="35"/>
      <c r="G30" s="35"/>
      <c r="H30" s="35"/>
      <c r="I30" s="35"/>
      <c r="J30" s="35"/>
      <c r="K30" s="35"/>
      <c r="L30" s="35"/>
      <c r="M30" s="231">
        <f>ROUND(M27+M28,2)</f>
        <v>0</v>
      </c>
      <c r="N30" s="226"/>
      <c r="O30" s="226"/>
      <c r="P30" s="226"/>
      <c r="Q30" s="35"/>
      <c r="R30" s="36"/>
    </row>
    <row r="31" spans="2:18" s="1" customFormat="1" ht="6.95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5" customHeight="1">
      <c r="B32" s="34"/>
      <c r="C32" s="35"/>
      <c r="D32" s="41" t="s">
        <v>40</v>
      </c>
      <c r="E32" s="41" t="s">
        <v>41</v>
      </c>
      <c r="F32" s="42">
        <v>0.21</v>
      </c>
      <c r="G32" s="121" t="s">
        <v>42</v>
      </c>
      <c r="H32" s="232">
        <f>(SUM(BE92:BE99)+SUM(BE117:BE120))</f>
        <v>0</v>
      </c>
      <c r="I32" s="226"/>
      <c r="J32" s="226"/>
      <c r="K32" s="35"/>
      <c r="L32" s="35"/>
      <c r="M32" s="232">
        <f>ROUND((SUM(BE92:BE99)+SUM(BE117:BE120)),2)*F32</f>
        <v>0</v>
      </c>
      <c r="N32" s="226"/>
      <c r="O32" s="226"/>
      <c r="P32" s="226"/>
      <c r="Q32" s="35"/>
      <c r="R32" s="36"/>
    </row>
    <row r="33" spans="2:18" s="1" customFormat="1" ht="14.45" customHeight="1">
      <c r="B33" s="34"/>
      <c r="C33" s="35"/>
      <c r="D33" s="35"/>
      <c r="E33" s="41" t="s">
        <v>43</v>
      </c>
      <c r="F33" s="42">
        <v>0.15</v>
      </c>
      <c r="G33" s="121" t="s">
        <v>42</v>
      </c>
      <c r="H33" s="232">
        <f>(SUM(BF92:BF99)+SUM(BF117:BF120))</f>
        <v>0</v>
      </c>
      <c r="I33" s="226"/>
      <c r="J33" s="226"/>
      <c r="K33" s="35"/>
      <c r="L33" s="35"/>
      <c r="M33" s="232">
        <f>ROUND((SUM(BF92:BF99)+SUM(BF117:BF120)),2)*F33</f>
        <v>0</v>
      </c>
      <c r="N33" s="226"/>
      <c r="O33" s="226"/>
      <c r="P33" s="226"/>
      <c r="Q33" s="35"/>
      <c r="R33" s="36"/>
    </row>
    <row r="34" spans="2:18" s="1" customFormat="1" ht="14.45" customHeight="1" hidden="1">
      <c r="B34" s="34"/>
      <c r="C34" s="35"/>
      <c r="D34" s="35"/>
      <c r="E34" s="41" t="s">
        <v>44</v>
      </c>
      <c r="F34" s="42">
        <v>0.21</v>
      </c>
      <c r="G34" s="121" t="s">
        <v>42</v>
      </c>
      <c r="H34" s="232">
        <f>(SUM(BG92:BG99)+SUM(BG117:BG120))</f>
        <v>0</v>
      </c>
      <c r="I34" s="226"/>
      <c r="J34" s="226"/>
      <c r="K34" s="35"/>
      <c r="L34" s="35"/>
      <c r="M34" s="232">
        <v>0</v>
      </c>
      <c r="N34" s="226"/>
      <c r="O34" s="226"/>
      <c r="P34" s="226"/>
      <c r="Q34" s="35"/>
      <c r="R34" s="36"/>
    </row>
    <row r="35" spans="2:18" s="1" customFormat="1" ht="14.45" customHeight="1" hidden="1">
      <c r="B35" s="34"/>
      <c r="C35" s="35"/>
      <c r="D35" s="35"/>
      <c r="E35" s="41" t="s">
        <v>45</v>
      </c>
      <c r="F35" s="42">
        <v>0.15</v>
      </c>
      <c r="G35" s="121" t="s">
        <v>42</v>
      </c>
      <c r="H35" s="232">
        <f>(SUM(BH92:BH99)+SUM(BH117:BH120))</f>
        <v>0</v>
      </c>
      <c r="I35" s="226"/>
      <c r="J35" s="226"/>
      <c r="K35" s="35"/>
      <c r="L35" s="35"/>
      <c r="M35" s="232">
        <v>0</v>
      </c>
      <c r="N35" s="226"/>
      <c r="O35" s="226"/>
      <c r="P35" s="226"/>
      <c r="Q35" s="35"/>
      <c r="R35" s="36"/>
    </row>
    <row r="36" spans="2:18" s="1" customFormat="1" ht="14.45" customHeight="1" hidden="1">
      <c r="B36" s="34"/>
      <c r="C36" s="35"/>
      <c r="D36" s="35"/>
      <c r="E36" s="41" t="s">
        <v>46</v>
      </c>
      <c r="F36" s="42">
        <v>0</v>
      </c>
      <c r="G36" s="121" t="s">
        <v>42</v>
      </c>
      <c r="H36" s="232">
        <f>(SUM(BI92:BI99)+SUM(BI117:BI120))</f>
        <v>0</v>
      </c>
      <c r="I36" s="226"/>
      <c r="J36" s="226"/>
      <c r="K36" s="35"/>
      <c r="L36" s="35"/>
      <c r="M36" s="232">
        <v>0</v>
      </c>
      <c r="N36" s="226"/>
      <c r="O36" s="226"/>
      <c r="P36" s="226"/>
      <c r="Q36" s="35"/>
      <c r="R36" s="36"/>
    </row>
    <row r="37" spans="2:18" s="1" customFormat="1" ht="6.9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35" customHeight="1">
      <c r="B38" s="34"/>
      <c r="C38" s="117"/>
      <c r="D38" s="122" t="s">
        <v>47</v>
      </c>
      <c r="E38" s="78"/>
      <c r="F38" s="78"/>
      <c r="G38" s="123" t="s">
        <v>48</v>
      </c>
      <c r="H38" s="124" t="s">
        <v>49</v>
      </c>
      <c r="I38" s="78"/>
      <c r="J38" s="78"/>
      <c r="K38" s="78"/>
      <c r="L38" s="233">
        <f>SUM(M30:M36)</f>
        <v>0</v>
      </c>
      <c r="M38" s="233"/>
      <c r="N38" s="233"/>
      <c r="O38" s="233"/>
      <c r="P38" s="234"/>
      <c r="Q38" s="117"/>
      <c r="R38" s="36"/>
    </row>
    <row r="39" spans="2:18" s="1" customFormat="1" ht="14.4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 ht="13.5">
      <c r="B41" s="22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3"/>
    </row>
    <row r="42" spans="2:18" ht="13.5">
      <c r="B42" s="2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3"/>
    </row>
    <row r="43" spans="2:18" ht="13.5"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3"/>
    </row>
    <row r="44" spans="2:18" ht="13.5"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3"/>
    </row>
    <row r="45" spans="2:18" ht="13.5">
      <c r="B45" s="2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3"/>
    </row>
    <row r="46" spans="2:18" ht="13.5">
      <c r="B46" s="2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3"/>
    </row>
    <row r="47" spans="2:18" ht="13.5">
      <c r="B47" s="2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3"/>
    </row>
    <row r="48" spans="2:18" ht="13.5">
      <c r="B48" s="2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3"/>
    </row>
    <row r="49" spans="2:18" ht="13.5">
      <c r="B49" s="22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3"/>
    </row>
    <row r="50" spans="2:18" s="1" customFormat="1" ht="13.5">
      <c r="B50" s="34"/>
      <c r="C50" s="35"/>
      <c r="D50" s="49" t="s">
        <v>50</v>
      </c>
      <c r="E50" s="50"/>
      <c r="F50" s="50"/>
      <c r="G50" s="50"/>
      <c r="H50" s="51"/>
      <c r="I50" s="35"/>
      <c r="J50" s="49" t="s">
        <v>51</v>
      </c>
      <c r="K50" s="50"/>
      <c r="L50" s="50"/>
      <c r="M50" s="50"/>
      <c r="N50" s="50"/>
      <c r="O50" s="50"/>
      <c r="P50" s="51"/>
      <c r="Q50" s="35"/>
      <c r="R50" s="36"/>
    </row>
    <row r="51" spans="2:18" ht="13.5">
      <c r="B51" s="22"/>
      <c r="C51" s="25"/>
      <c r="D51" s="52"/>
      <c r="E51" s="25"/>
      <c r="F51" s="25"/>
      <c r="G51" s="25"/>
      <c r="H51" s="53"/>
      <c r="I51" s="25"/>
      <c r="J51" s="52"/>
      <c r="K51" s="25"/>
      <c r="L51" s="25"/>
      <c r="M51" s="25"/>
      <c r="N51" s="25"/>
      <c r="O51" s="25"/>
      <c r="P51" s="53"/>
      <c r="Q51" s="25"/>
      <c r="R51" s="23"/>
    </row>
    <row r="52" spans="2:18" ht="13.5">
      <c r="B52" s="22"/>
      <c r="C52" s="25"/>
      <c r="D52" s="52"/>
      <c r="E52" s="25"/>
      <c r="F52" s="25"/>
      <c r="G52" s="25"/>
      <c r="H52" s="53"/>
      <c r="I52" s="25"/>
      <c r="J52" s="52"/>
      <c r="K52" s="25"/>
      <c r="L52" s="25"/>
      <c r="M52" s="25"/>
      <c r="N52" s="25"/>
      <c r="O52" s="25"/>
      <c r="P52" s="53"/>
      <c r="Q52" s="25"/>
      <c r="R52" s="23"/>
    </row>
    <row r="53" spans="2:18" ht="13.5">
      <c r="B53" s="22"/>
      <c r="C53" s="25"/>
      <c r="D53" s="52"/>
      <c r="E53" s="25"/>
      <c r="F53" s="25"/>
      <c r="G53" s="25"/>
      <c r="H53" s="53"/>
      <c r="I53" s="25"/>
      <c r="J53" s="52"/>
      <c r="K53" s="25"/>
      <c r="L53" s="25"/>
      <c r="M53" s="25"/>
      <c r="N53" s="25"/>
      <c r="O53" s="25"/>
      <c r="P53" s="53"/>
      <c r="Q53" s="25"/>
      <c r="R53" s="23"/>
    </row>
    <row r="54" spans="2:18" ht="13.5">
      <c r="B54" s="22"/>
      <c r="C54" s="25"/>
      <c r="D54" s="52"/>
      <c r="E54" s="25"/>
      <c r="F54" s="25"/>
      <c r="G54" s="25"/>
      <c r="H54" s="53"/>
      <c r="I54" s="25"/>
      <c r="J54" s="52"/>
      <c r="K54" s="25"/>
      <c r="L54" s="25"/>
      <c r="M54" s="25"/>
      <c r="N54" s="25"/>
      <c r="O54" s="25"/>
      <c r="P54" s="53"/>
      <c r="Q54" s="25"/>
      <c r="R54" s="23"/>
    </row>
    <row r="55" spans="2:18" ht="13.5">
      <c r="B55" s="22"/>
      <c r="C55" s="25"/>
      <c r="D55" s="52"/>
      <c r="E55" s="25"/>
      <c r="F55" s="25"/>
      <c r="G55" s="25"/>
      <c r="H55" s="53"/>
      <c r="I55" s="25"/>
      <c r="J55" s="52"/>
      <c r="K55" s="25"/>
      <c r="L55" s="25"/>
      <c r="M55" s="25"/>
      <c r="N55" s="25"/>
      <c r="O55" s="25"/>
      <c r="P55" s="53"/>
      <c r="Q55" s="25"/>
      <c r="R55" s="23"/>
    </row>
    <row r="56" spans="2:18" ht="13.5">
      <c r="B56" s="22"/>
      <c r="C56" s="25"/>
      <c r="D56" s="52"/>
      <c r="E56" s="25"/>
      <c r="F56" s="25"/>
      <c r="G56" s="25"/>
      <c r="H56" s="53"/>
      <c r="I56" s="25"/>
      <c r="J56" s="52"/>
      <c r="K56" s="25"/>
      <c r="L56" s="25"/>
      <c r="M56" s="25"/>
      <c r="N56" s="25"/>
      <c r="O56" s="25"/>
      <c r="P56" s="53"/>
      <c r="Q56" s="25"/>
      <c r="R56" s="23"/>
    </row>
    <row r="57" spans="2:18" ht="13.5">
      <c r="B57" s="22"/>
      <c r="C57" s="25"/>
      <c r="D57" s="52"/>
      <c r="E57" s="25"/>
      <c r="F57" s="25"/>
      <c r="G57" s="25"/>
      <c r="H57" s="53"/>
      <c r="I57" s="25"/>
      <c r="J57" s="52"/>
      <c r="K57" s="25"/>
      <c r="L57" s="25"/>
      <c r="M57" s="25"/>
      <c r="N57" s="25"/>
      <c r="O57" s="25"/>
      <c r="P57" s="53"/>
      <c r="Q57" s="25"/>
      <c r="R57" s="23"/>
    </row>
    <row r="58" spans="2:18" ht="13.5">
      <c r="B58" s="22"/>
      <c r="C58" s="25"/>
      <c r="D58" s="52"/>
      <c r="E58" s="25"/>
      <c r="F58" s="25"/>
      <c r="G58" s="25"/>
      <c r="H58" s="53"/>
      <c r="I58" s="25"/>
      <c r="J58" s="52"/>
      <c r="K58" s="25"/>
      <c r="L58" s="25"/>
      <c r="M58" s="25"/>
      <c r="N58" s="25"/>
      <c r="O58" s="25"/>
      <c r="P58" s="53"/>
      <c r="Q58" s="25"/>
      <c r="R58" s="23"/>
    </row>
    <row r="59" spans="2:18" s="1" customFormat="1" ht="13.5">
      <c r="B59" s="34"/>
      <c r="C59" s="35"/>
      <c r="D59" s="54" t="s">
        <v>52</v>
      </c>
      <c r="E59" s="55"/>
      <c r="F59" s="55"/>
      <c r="G59" s="56" t="s">
        <v>53</v>
      </c>
      <c r="H59" s="57"/>
      <c r="I59" s="35"/>
      <c r="J59" s="54" t="s">
        <v>52</v>
      </c>
      <c r="K59" s="55"/>
      <c r="L59" s="55"/>
      <c r="M59" s="55"/>
      <c r="N59" s="56" t="s">
        <v>53</v>
      </c>
      <c r="O59" s="55"/>
      <c r="P59" s="57"/>
      <c r="Q59" s="35"/>
      <c r="R59" s="36"/>
    </row>
    <row r="60" spans="2:18" ht="13.5">
      <c r="B60" s="22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3"/>
    </row>
    <row r="61" spans="2:18" s="1" customFormat="1" ht="13.5">
      <c r="B61" s="34"/>
      <c r="C61" s="35"/>
      <c r="D61" s="49" t="s">
        <v>54</v>
      </c>
      <c r="E61" s="50"/>
      <c r="F61" s="50"/>
      <c r="G61" s="50"/>
      <c r="H61" s="51"/>
      <c r="I61" s="35"/>
      <c r="J61" s="49" t="s">
        <v>55</v>
      </c>
      <c r="K61" s="50"/>
      <c r="L61" s="50"/>
      <c r="M61" s="50"/>
      <c r="N61" s="50"/>
      <c r="O61" s="50"/>
      <c r="P61" s="51"/>
      <c r="Q61" s="35"/>
      <c r="R61" s="36"/>
    </row>
    <row r="62" spans="2:18" ht="13.5">
      <c r="B62" s="22"/>
      <c r="C62" s="25"/>
      <c r="D62" s="52"/>
      <c r="E62" s="25"/>
      <c r="F62" s="25"/>
      <c r="G62" s="25"/>
      <c r="H62" s="53"/>
      <c r="I62" s="25"/>
      <c r="J62" s="52"/>
      <c r="K62" s="25"/>
      <c r="L62" s="25"/>
      <c r="M62" s="25"/>
      <c r="N62" s="25"/>
      <c r="O62" s="25"/>
      <c r="P62" s="53"/>
      <c r="Q62" s="25"/>
      <c r="R62" s="23"/>
    </row>
    <row r="63" spans="2:18" ht="13.5">
      <c r="B63" s="22"/>
      <c r="C63" s="25"/>
      <c r="D63" s="52"/>
      <c r="E63" s="25"/>
      <c r="F63" s="25"/>
      <c r="G63" s="25"/>
      <c r="H63" s="53"/>
      <c r="I63" s="25"/>
      <c r="J63" s="52"/>
      <c r="K63" s="25"/>
      <c r="L63" s="25"/>
      <c r="M63" s="25"/>
      <c r="N63" s="25"/>
      <c r="O63" s="25"/>
      <c r="P63" s="53"/>
      <c r="Q63" s="25"/>
      <c r="R63" s="23"/>
    </row>
    <row r="64" spans="2:18" ht="13.5">
      <c r="B64" s="22"/>
      <c r="C64" s="25"/>
      <c r="D64" s="52"/>
      <c r="E64" s="25"/>
      <c r="F64" s="25"/>
      <c r="G64" s="25"/>
      <c r="H64" s="53"/>
      <c r="I64" s="25"/>
      <c r="J64" s="52"/>
      <c r="K64" s="25"/>
      <c r="L64" s="25"/>
      <c r="M64" s="25"/>
      <c r="N64" s="25"/>
      <c r="O64" s="25"/>
      <c r="P64" s="53"/>
      <c r="Q64" s="25"/>
      <c r="R64" s="23"/>
    </row>
    <row r="65" spans="2:18" ht="13.5">
      <c r="B65" s="22"/>
      <c r="C65" s="25"/>
      <c r="D65" s="52"/>
      <c r="E65" s="25"/>
      <c r="F65" s="25"/>
      <c r="G65" s="25"/>
      <c r="H65" s="53"/>
      <c r="I65" s="25"/>
      <c r="J65" s="52"/>
      <c r="K65" s="25"/>
      <c r="L65" s="25"/>
      <c r="M65" s="25"/>
      <c r="N65" s="25"/>
      <c r="O65" s="25"/>
      <c r="P65" s="53"/>
      <c r="Q65" s="25"/>
      <c r="R65" s="23"/>
    </row>
    <row r="66" spans="2:18" ht="13.5">
      <c r="B66" s="22"/>
      <c r="C66" s="25"/>
      <c r="D66" s="52"/>
      <c r="E66" s="25"/>
      <c r="F66" s="25"/>
      <c r="G66" s="25"/>
      <c r="H66" s="53"/>
      <c r="I66" s="25"/>
      <c r="J66" s="52"/>
      <c r="K66" s="25"/>
      <c r="L66" s="25"/>
      <c r="M66" s="25"/>
      <c r="N66" s="25"/>
      <c r="O66" s="25"/>
      <c r="P66" s="53"/>
      <c r="Q66" s="25"/>
      <c r="R66" s="23"/>
    </row>
    <row r="67" spans="2:18" ht="13.5">
      <c r="B67" s="22"/>
      <c r="C67" s="25"/>
      <c r="D67" s="52"/>
      <c r="E67" s="25"/>
      <c r="F67" s="25"/>
      <c r="G67" s="25"/>
      <c r="H67" s="53"/>
      <c r="I67" s="25"/>
      <c r="J67" s="52"/>
      <c r="K67" s="25"/>
      <c r="L67" s="25"/>
      <c r="M67" s="25"/>
      <c r="N67" s="25"/>
      <c r="O67" s="25"/>
      <c r="P67" s="53"/>
      <c r="Q67" s="25"/>
      <c r="R67" s="23"/>
    </row>
    <row r="68" spans="2:18" ht="13.5">
      <c r="B68" s="22"/>
      <c r="C68" s="25"/>
      <c r="D68" s="52"/>
      <c r="E68" s="25"/>
      <c r="F68" s="25"/>
      <c r="G68" s="25"/>
      <c r="H68" s="53"/>
      <c r="I68" s="25"/>
      <c r="J68" s="52"/>
      <c r="K68" s="25"/>
      <c r="L68" s="25"/>
      <c r="M68" s="25"/>
      <c r="N68" s="25"/>
      <c r="O68" s="25"/>
      <c r="P68" s="53"/>
      <c r="Q68" s="25"/>
      <c r="R68" s="23"/>
    </row>
    <row r="69" spans="2:18" ht="13.5">
      <c r="B69" s="22"/>
      <c r="C69" s="25"/>
      <c r="D69" s="52"/>
      <c r="E69" s="25"/>
      <c r="F69" s="25"/>
      <c r="G69" s="25"/>
      <c r="H69" s="53"/>
      <c r="I69" s="25"/>
      <c r="J69" s="52"/>
      <c r="K69" s="25"/>
      <c r="L69" s="25"/>
      <c r="M69" s="25"/>
      <c r="N69" s="25"/>
      <c r="O69" s="25"/>
      <c r="P69" s="53"/>
      <c r="Q69" s="25"/>
      <c r="R69" s="23"/>
    </row>
    <row r="70" spans="2:18" s="1" customFormat="1" ht="13.5">
      <c r="B70" s="34"/>
      <c r="C70" s="35"/>
      <c r="D70" s="54" t="s">
        <v>52</v>
      </c>
      <c r="E70" s="55"/>
      <c r="F70" s="55"/>
      <c r="G70" s="56" t="s">
        <v>53</v>
      </c>
      <c r="H70" s="57"/>
      <c r="I70" s="35"/>
      <c r="J70" s="54" t="s">
        <v>52</v>
      </c>
      <c r="K70" s="55"/>
      <c r="L70" s="55"/>
      <c r="M70" s="55"/>
      <c r="N70" s="56" t="s">
        <v>53</v>
      </c>
      <c r="O70" s="55"/>
      <c r="P70" s="57"/>
      <c r="Q70" s="35"/>
      <c r="R70" s="36"/>
    </row>
    <row r="71" spans="2:18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5" customHeight="1">
      <c r="B75" s="125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7"/>
    </row>
    <row r="76" spans="2:21" s="1" customFormat="1" ht="36.95" customHeight="1">
      <c r="B76" s="34"/>
      <c r="C76" s="179" t="s">
        <v>130</v>
      </c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36"/>
      <c r="T76" s="128"/>
      <c r="U76" s="128"/>
    </row>
    <row r="77" spans="2:21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  <c r="T77" s="128"/>
      <c r="U77" s="128"/>
    </row>
    <row r="78" spans="2:21" s="1" customFormat="1" ht="30" customHeight="1">
      <c r="B78" s="34"/>
      <c r="C78" s="29" t="s">
        <v>19</v>
      </c>
      <c r="D78" s="35"/>
      <c r="E78" s="35"/>
      <c r="F78" s="224" t="str">
        <f>F6</f>
        <v>D 1.01_VV_PZS_r0</v>
      </c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35"/>
      <c r="R78" s="36"/>
      <c r="T78" s="128"/>
      <c r="U78" s="128"/>
    </row>
    <row r="79" spans="2:21" s="1" customFormat="1" ht="36.95" customHeight="1">
      <c r="B79" s="34"/>
      <c r="C79" s="68" t="s">
        <v>127</v>
      </c>
      <c r="D79" s="35"/>
      <c r="E79" s="35"/>
      <c r="F79" s="199" t="str">
        <f>F7</f>
        <v>D 1.01.4.8 - ZAŘÍZEN - D 1.01.4.8 - ZAŘÍZENÍ SLA...</v>
      </c>
      <c r="G79" s="226"/>
      <c r="H79" s="226"/>
      <c r="I79" s="226"/>
      <c r="J79" s="226"/>
      <c r="K79" s="226"/>
      <c r="L79" s="226"/>
      <c r="M79" s="226"/>
      <c r="N79" s="226"/>
      <c r="O79" s="226"/>
      <c r="P79" s="226"/>
      <c r="Q79" s="35"/>
      <c r="R79" s="36"/>
      <c r="T79" s="128"/>
      <c r="U79" s="128"/>
    </row>
    <row r="80" spans="2:21" s="1" customFormat="1" ht="6.95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  <c r="T80" s="128"/>
      <c r="U80" s="128"/>
    </row>
    <row r="81" spans="2:21" s="1" customFormat="1" ht="18" customHeight="1">
      <c r="B81" s="34"/>
      <c r="C81" s="29" t="s">
        <v>24</v>
      </c>
      <c r="D81" s="35"/>
      <c r="E81" s="35"/>
      <c r="F81" s="27" t="str">
        <f>F9</f>
        <v xml:space="preserve"> </v>
      </c>
      <c r="G81" s="35"/>
      <c r="H81" s="35"/>
      <c r="I81" s="35"/>
      <c r="J81" s="35"/>
      <c r="K81" s="29" t="s">
        <v>26</v>
      </c>
      <c r="L81" s="35"/>
      <c r="M81" s="228" t="str">
        <f>IF(O9="","",O9)</f>
        <v>3.7.2018</v>
      </c>
      <c r="N81" s="228"/>
      <c r="O81" s="228"/>
      <c r="P81" s="228"/>
      <c r="Q81" s="35"/>
      <c r="R81" s="36"/>
      <c r="T81" s="128"/>
      <c r="U81" s="128"/>
    </row>
    <row r="82" spans="2:21" s="1" customFormat="1" ht="6.95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  <c r="T82" s="128"/>
      <c r="U82" s="128"/>
    </row>
    <row r="83" spans="2:21" s="1" customFormat="1" ht="13.5">
      <c r="B83" s="34"/>
      <c r="C83" s="29" t="s">
        <v>28</v>
      </c>
      <c r="D83" s="35"/>
      <c r="E83" s="35"/>
      <c r="F83" s="27" t="str">
        <f>E12</f>
        <v xml:space="preserve"> </v>
      </c>
      <c r="G83" s="35"/>
      <c r="H83" s="35"/>
      <c r="I83" s="35"/>
      <c r="J83" s="35"/>
      <c r="K83" s="29" t="s">
        <v>33</v>
      </c>
      <c r="L83" s="35"/>
      <c r="M83" s="183" t="str">
        <f>E18</f>
        <v xml:space="preserve"> </v>
      </c>
      <c r="N83" s="183"/>
      <c r="O83" s="183"/>
      <c r="P83" s="183"/>
      <c r="Q83" s="183"/>
      <c r="R83" s="36"/>
      <c r="T83" s="128"/>
      <c r="U83" s="128"/>
    </row>
    <row r="84" spans="2:21" s="1" customFormat="1" ht="14.45" customHeight="1">
      <c r="B84" s="34"/>
      <c r="C84" s="29" t="s">
        <v>31</v>
      </c>
      <c r="D84" s="35"/>
      <c r="E84" s="35"/>
      <c r="F84" s="27" t="str">
        <f>IF(E15="","",E15)</f>
        <v>Vyplň údaj</v>
      </c>
      <c r="G84" s="35"/>
      <c r="H84" s="35"/>
      <c r="I84" s="35"/>
      <c r="J84" s="35"/>
      <c r="K84" s="29" t="s">
        <v>35</v>
      </c>
      <c r="L84" s="35"/>
      <c r="M84" s="183" t="str">
        <f>E21</f>
        <v xml:space="preserve"> </v>
      </c>
      <c r="N84" s="183"/>
      <c r="O84" s="183"/>
      <c r="P84" s="183"/>
      <c r="Q84" s="183"/>
      <c r="R84" s="36"/>
      <c r="T84" s="128"/>
      <c r="U84" s="128"/>
    </row>
    <row r="85" spans="2:21" s="1" customFormat="1" ht="10.3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  <c r="T85" s="128"/>
      <c r="U85" s="128"/>
    </row>
    <row r="86" spans="2:21" s="1" customFormat="1" ht="29.25" customHeight="1">
      <c r="B86" s="34"/>
      <c r="C86" s="235" t="s">
        <v>131</v>
      </c>
      <c r="D86" s="236"/>
      <c r="E86" s="236"/>
      <c r="F86" s="236"/>
      <c r="G86" s="236"/>
      <c r="H86" s="117"/>
      <c r="I86" s="117"/>
      <c r="J86" s="117"/>
      <c r="K86" s="117"/>
      <c r="L86" s="117"/>
      <c r="M86" s="117"/>
      <c r="N86" s="235" t="s">
        <v>132</v>
      </c>
      <c r="O86" s="236"/>
      <c r="P86" s="236"/>
      <c r="Q86" s="236"/>
      <c r="R86" s="36"/>
      <c r="T86" s="128"/>
      <c r="U86" s="128"/>
    </row>
    <row r="87" spans="2:21" s="1" customFormat="1" ht="10.3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  <c r="T87" s="128"/>
      <c r="U87" s="128"/>
    </row>
    <row r="88" spans="2:47" s="1" customFormat="1" ht="29.25" customHeight="1">
      <c r="B88" s="34"/>
      <c r="C88" s="129" t="s">
        <v>133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220">
        <f>N117</f>
        <v>0</v>
      </c>
      <c r="O88" s="237"/>
      <c r="P88" s="237"/>
      <c r="Q88" s="237"/>
      <c r="R88" s="36"/>
      <c r="T88" s="128"/>
      <c r="U88" s="128"/>
      <c r="AU88" s="18" t="s">
        <v>134</v>
      </c>
    </row>
    <row r="89" spans="2:21" s="6" customFormat="1" ht="24.95" customHeight="1">
      <c r="B89" s="130"/>
      <c r="C89" s="131"/>
      <c r="D89" s="132" t="s">
        <v>1229</v>
      </c>
      <c r="E89" s="131"/>
      <c r="F89" s="131"/>
      <c r="G89" s="131"/>
      <c r="H89" s="131"/>
      <c r="I89" s="131"/>
      <c r="J89" s="131"/>
      <c r="K89" s="131"/>
      <c r="L89" s="131"/>
      <c r="M89" s="131"/>
      <c r="N89" s="238">
        <f>N118</f>
        <v>0</v>
      </c>
      <c r="O89" s="239"/>
      <c r="P89" s="239"/>
      <c r="Q89" s="239"/>
      <c r="R89" s="133"/>
      <c r="T89" s="134"/>
      <c r="U89" s="134"/>
    </row>
    <row r="90" spans="2:21" s="7" customFormat="1" ht="19.9" customHeight="1">
      <c r="B90" s="135"/>
      <c r="C90" s="136"/>
      <c r="D90" s="105" t="s">
        <v>1238</v>
      </c>
      <c r="E90" s="136"/>
      <c r="F90" s="136"/>
      <c r="G90" s="136"/>
      <c r="H90" s="136"/>
      <c r="I90" s="136"/>
      <c r="J90" s="136"/>
      <c r="K90" s="136"/>
      <c r="L90" s="136"/>
      <c r="M90" s="136"/>
      <c r="N90" s="216">
        <f>N119</f>
        <v>0</v>
      </c>
      <c r="O90" s="240"/>
      <c r="P90" s="240"/>
      <c r="Q90" s="240"/>
      <c r="R90" s="137"/>
      <c r="T90" s="138"/>
      <c r="U90" s="138"/>
    </row>
    <row r="91" spans="2:21" s="1" customFormat="1" ht="21.75" customHeight="1">
      <c r="B91" s="34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6"/>
      <c r="T91" s="128"/>
      <c r="U91" s="128"/>
    </row>
    <row r="92" spans="2:21" s="1" customFormat="1" ht="29.25" customHeight="1">
      <c r="B92" s="34"/>
      <c r="C92" s="129" t="s">
        <v>163</v>
      </c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237">
        <f>ROUND(N93+N94+N95+N96+N97+N98,2)</f>
        <v>0</v>
      </c>
      <c r="O92" s="241"/>
      <c r="P92" s="241"/>
      <c r="Q92" s="241"/>
      <c r="R92" s="36"/>
      <c r="T92" s="139"/>
      <c r="U92" s="140" t="s">
        <v>40</v>
      </c>
    </row>
    <row r="93" spans="2:65" s="1" customFormat="1" ht="18" customHeight="1">
      <c r="B93" s="34"/>
      <c r="C93" s="35"/>
      <c r="D93" s="217" t="s">
        <v>164</v>
      </c>
      <c r="E93" s="218"/>
      <c r="F93" s="218"/>
      <c r="G93" s="218"/>
      <c r="H93" s="218"/>
      <c r="I93" s="35"/>
      <c r="J93" s="35"/>
      <c r="K93" s="35"/>
      <c r="L93" s="35"/>
      <c r="M93" s="35"/>
      <c r="N93" s="215">
        <f>ROUND(N88*T93,2)</f>
        <v>0</v>
      </c>
      <c r="O93" s="216"/>
      <c r="P93" s="216"/>
      <c r="Q93" s="216"/>
      <c r="R93" s="36"/>
      <c r="S93" s="141"/>
      <c r="T93" s="142"/>
      <c r="U93" s="143" t="s">
        <v>41</v>
      </c>
      <c r="V93" s="141"/>
      <c r="W93" s="141"/>
      <c r="X93" s="141"/>
      <c r="Y93" s="141"/>
      <c r="Z93" s="141"/>
      <c r="AA93" s="141"/>
      <c r="AB93" s="141"/>
      <c r="AC93" s="141"/>
      <c r="AD93" s="141"/>
      <c r="AE93" s="141"/>
      <c r="AF93" s="141"/>
      <c r="AG93" s="141"/>
      <c r="AH93" s="141"/>
      <c r="AI93" s="141"/>
      <c r="AJ93" s="141"/>
      <c r="AK93" s="141"/>
      <c r="AL93" s="141"/>
      <c r="AM93" s="141"/>
      <c r="AN93" s="141"/>
      <c r="AO93" s="141"/>
      <c r="AP93" s="141"/>
      <c r="AQ93" s="141"/>
      <c r="AR93" s="141"/>
      <c r="AS93" s="141"/>
      <c r="AT93" s="141"/>
      <c r="AU93" s="141"/>
      <c r="AV93" s="141"/>
      <c r="AW93" s="141"/>
      <c r="AX93" s="141"/>
      <c r="AY93" s="144" t="s">
        <v>165</v>
      </c>
      <c r="AZ93" s="141"/>
      <c r="BA93" s="141"/>
      <c r="BB93" s="141"/>
      <c r="BC93" s="141"/>
      <c r="BD93" s="141"/>
      <c r="BE93" s="145">
        <f aca="true" t="shared" si="0" ref="BE93:BE98">IF(U93="základní",N93,0)</f>
        <v>0</v>
      </c>
      <c r="BF93" s="145">
        <f aca="true" t="shared" si="1" ref="BF93:BF98">IF(U93="snížená",N93,0)</f>
        <v>0</v>
      </c>
      <c r="BG93" s="145">
        <f aca="true" t="shared" si="2" ref="BG93:BG98">IF(U93="zákl. přenesená",N93,0)</f>
        <v>0</v>
      </c>
      <c r="BH93" s="145">
        <f aca="true" t="shared" si="3" ref="BH93:BH98">IF(U93="sníž. přenesená",N93,0)</f>
        <v>0</v>
      </c>
      <c r="BI93" s="145">
        <f aca="true" t="shared" si="4" ref="BI93:BI98">IF(U93="nulová",N93,0)</f>
        <v>0</v>
      </c>
      <c r="BJ93" s="144" t="s">
        <v>83</v>
      </c>
      <c r="BK93" s="141"/>
      <c r="BL93" s="141"/>
      <c r="BM93" s="141"/>
    </row>
    <row r="94" spans="2:65" s="1" customFormat="1" ht="18" customHeight="1">
      <c r="B94" s="34"/>
      <c r="C94" s="35"/>
      <c r="D94" s="217" t="s">
        <v>166</v>
      </c>
      <c r="E94" s="218"/>
      <c r="F94" s="218"/>
      <c r="G94" s="218"/>
      <c r="H94" s="218"/>
      <c r="I94" s="35"/>
      <c r="J94" s="35"/>
      <c r="K94" s="35"/>
      <c r="L94" s="35"/>
      <c r="M94" s="35"/>
      <c r="N94" s="215">
        <f>ROUND(N88*T94,2)</f>
        <v>0</v>
      </c>
      <c r="O94" s="216"/>
      <c r="P94" s="216"/>
      <c r="Q94" s="216"/>
      <c r="R94" s="36"/>
      <c r="S94" s="141"/>
      <c r="T94" s="142"/>
      <c r="U94" s="143" t="s">
        <v>41</v>
      </c>
      <c r="V94" s="141"/>
      <c r="W94" s="141"/>
      <c r="X94" s="141"/>
      <c r="Y94" s="141"/>
      <c r="Z94" s="141"/>
      <c r="AA94" s="141"/>
      <c r="AB94" s="141"/>
      <c r="AC94" s="141"/>
      <c r="AD94" s="141"/>
      <c r="AE94" s="141"/>
      <c r="AF94" s="141"/>
      <c r="AG94" s="141"/>
      <c r="AH94" s="141"/>
      <c r="AI94" s="141"/>
      <c r="AJ94" s="141"/>
      <c r="AK94" s="141"/>
      <c r="AL94" s="141"/>
      <c r="AM94" s="141"/>
      <c r="AN94" s="141"/>
      <c r="AO94" s="141"/>
      <c r="AP94" s="141"/>
      <c r="AQ94" s="141"/>
      <c r="AR94" s="141"/>
      <c r="AS94" s="141"/>
      <c r="AT94" s="141"/>
      <c r="AU94" s="141"/>
      <c r="AV94" s="141"/>
      <c r="AW94" s="141"/>
      <c r="AX94" s="141"/>
      <c r="AY94" s="144" t="s">
        <v>165</v>
      </c>
      <c r="AZ94" s="141"/>
      <c r="BA94" s="141"/>
      <c r="BB94" s="141"/>
      <c r="BC94" s="141"/>
      <c r="BD94" s="141"/>
      <c r="BE94" s="145">
        <f t="shared" si="0"/>
        <v>0</v>
      </c>
      <c r="BF94" s="145">
        <f t="shared" si="1"/>
        <v>0</v>
      </c>
      <c r="BG94" s="145">
        <f t="shared" si="2"/>
        <v>0</v>
      </c>
      <c r="BH94" s="145">
        <f t="shared" si="3"/>
        <v>0</v>
      </c>
      <c r="BI94" s="145">
        <f t="shared" si="4"/>
        <v>0</v>
      </c>
      <c r="BJ94" s="144" t="s">
        <v>83</v>
      </c>
      <c r="BK94" s="141"/>
      <c r="BL94" s="141"/>
      <c r="BM94" s="141"/>
    </row>
    <row r="95" spans="2:65" s="1" customFormat="1" ht="18" customHeight="1">
      <c r="B95" s="34"/>
      <c r="C95" s="35"/>
      <c r="D95" s="217" t="s">
        <v>167</v>
      </c>
      <c r="E95" s="218"/>
      <c r="F95" s="218"/>
      <c r="G95" s="218"/>
      <c r="H95" s="218"/>
      <c r="I95" s="35"/>
      <c r="J95" s="35"/>
      <c r="K95" s="35"/>
      <c r="L95" s="35"/>
      <c r="M95" s="35"/>
      <c r="N95" s="215">
        <f>ROUND(N88*T95,2)</f>
        <v>0</v>
      </c>
      <c r="O95" s="216"/>
      <c r="P95" s="216"/>
      <c r="Q95" s="216"/>
      <c r="R95" s="36"/>
      <c r="S95" s="141"/>
      <c r="T95" s="142"/>
      <c r="U95" s="143" t="s">
        <v>41</v>
      </c>
      <c r="V95" s="141"/>
      <c r="W95" s="141"/>
      <c r="X95" s="141"/>
      <c r="Y95" s="141"/>
      <c r="Z95" s="141"/>
      <c r="AA95" s="141"/>
      <c r="AB95" s="141"/>
      <c r="AC95" s="141"/>
      <c r="AD95" s="141"/>
      <c r="AE95" s="141"/>
      <c r="AF95" s="141"/>
      <c r="AG95" s="141"/>
      <c r="AH95" s="141"/>
      <c r="AI95" s="141"/>
      <c r="AJ95" s="141"/>
      <c r="AK95" s="141"/>
      <c r="AL95" s="141"/>
      <c r="AM95" s="141"/>
      <c r="AN95" s="141"/>
      <c r="AO95" s="141"/>
      <c r="AP95" s="141"/>
      <c r="AQ95" s="141"/>
      <c r="AR95" s="141"/>
      <c r="AS95" s="141"/>
      <c r="AT95" s="141"/>
      <c r="AU95" s="141"/>
      <c r="AV95" s="141"/>
      <c r="AW95" s="141"/>
      <c r="AX95" s="141"/>
      <c r="AY95" s="144" t="s">
        <v>165</v>
      </c>
      <c r="AZ95" s="141"/>
      <c r="BA95" s="141"/>
      <c r="BB95" s="141"/>
      <c r="BC95" s="141"/>
      <c r="BD95" s="141"/>
      <c r="BE95" s="145">
        <f t="shared" si="0"/>
        <v>0</v>
      </c>
      <c r="BF95" s="145">
        <f t="shared" si="1"/>
        <v>0</v>
      </c>
      <c r="BG95" s="145">
        <f t="shared" si="2"/>
        <v>0</v>
      </c>
      <c r="BH95" s="145">
        <f t="shared" si="3"/>
        <v>0</v>
      </c>
      <c r="BI95" s="145">
        <f t="shared" si="4"/>
        <v>0</v>
      </c>
      <c r="BJ95" s="144" t="s">
        <v>83</v>
      </c>
      <c r="BK95" s="141"/>
      <c r="BL95" s="141"/>
      <c r="BM95" s="141"/>
    </row>
    <row r="96" spans="2:65" s="1" customFormat="1" ht="18" customHeight="1">
      <c r="B96" s="34"/>
      <c r="C96" s="35"/>
      <c r="D96" s="217" t="s">
        <v>168</v>
      </c>
      <c r="E96" s="218"/>
      <c r="F96" s="218"/>
      <c r="G96" s="218"/>
      <c r="H96" s="218"/>
      <c r="I96" s="35"/>
      <c r="J96" s="35"/>
      <c r="K96" s="35"/>
      <c r="L96" s="35"/>
      <c r="M96" s="35"/>
      <c r="N96" s="215">
        <f>ROUND(N88*T96,2)</f>
        <v>0</v>
      </c>
      <c r="O96" s="216"/>
      <c r="P96" s="216"/>
      <c r="Q96" s="216"/>
      <c r="R96" s="36"/>
      <c r="S96" s="141"/>
      <c r="T96" s="142"/>
      <c r="U96" s="143" t="s">
        <v>41</v>
      </c>
      <c r="V96" s="141"/>
      <c r="W96" s="141"/>
      <c r="X96" s="141"/>
      <c r="Y96" s="141"/>
      <c r="Z96" s="141"/>
      <c r="AA96" s="141"/>
      <c r="AB96" s="141"/>
      <c r="AC96" s="141"/>
      <c r="AD96" s="141"/>
      <c r="AE96" s="141"/>
      <c r="AF96" s="141"/>
      <c r="AG96" s="141"/>
      <c r="AH96" s="141"/>
      <c r="AI96" s="141"/>
      <c r="AJ96" s="141"/>
      <c r="AK96" s="141"/>
      <c r="AL96" s="141"/>
      <c r="AM96" s="141"/>
      <c r="AN96" s="141"/>
      <c r="AO96" s="141"/>
      <c r="AP96" s="141"/>
      <c r="AQ96" s="141"/>
      <c r="AR96" s="141"/>
      <c r="AS96" s="141"/>
      <c r="AT96" s="141"/>
      <c r="AU96" s="141"/>
      <c r="AV96" s="141"/>
      <c r="AW96" s="141"/>
      <c r="AX96" s="141"/>
      <c r="AY96" s="144" t="s">
        <v>165</v>
      </c>
      <c r="AZ96" s="141"/>
      <c r="BA96" s="141"/>
      <c r="BB96" s="141"/>
      <c r="BC96" s="141"/>
      <c r="BD96" s="141"/>
      <c r="BE96" s="145">
        <f t="shared" si="0"/>
        <v>0</v>
      </c>
      <c r="BF96" s="145">
        <f t="shared" si="1"/>
        <v>0</v>
      </c>
      <c r="BG96" s="145">
        <f t="shared" si="2"/>
        <v>0</v>
      </c>
      <c r="BH96" s="145">
        <f t="shared" si="3"/>
        <v>0</v>
      </c>
      <c r="BI96" s="145">
        <f t="shared" si="4"/>
        <v>0</v>
      </c>
      <c r="BJ96" s="144" t="s">
        <v>83</v>
      </c>
      <c r="BK96" s="141"/>
      <c r="BL96" s="141"/>
      <c r="BM96" s="141"/>
    </row>
    <row r="97" spans="2:65" s="1" customFormat="1" ht="18" customHeight="1">
      <c r="B97" s="34"/>
      <c r="C97" s="35"/>
      <c r="D97" s="217" t="s">
        <v>169</v>
      </c>
      <c r="E97" s="218"/>
      <c r="F97" s="218"/>
      <c r="G97" s="218"/>
      <c r="H97" s="218"/>
      <c r="I97" s="35"/>
      <c r="J97" s="35"/>
      <c r="K97" s="35"/>
      <c r="L97" s="35"/>
      <c r="M97" s="35"/>
      <c r="N97" s="215">
        <f>ROUND(N88*T97,2)</f>
        <v>0</v>
      </c>
      <c r="O97" s="216"/>
      <c r="P97" s="216"/>
      <c r="Q97" s="216"/>
      <c r="R97" s="36"/>
      <c r="S97" s="141"/>
      <c r="T97" s="142"/>
      <c r="U97" s="143" t="s">
        <v>41</v>
      </c>
      <c r="V97" s="141"/>
      <c r="W97" s="141"/>
      <c r="X97" s="141"/>
      <c r="Y97" s="141"/>
      <c r="Z97" s="141"/>
      <c r="AA97" s="141"/>
      <c r="AB97" s="141"/>
      <c r="AC97" s="141"/>
      <c r="AD97" s="141"/>
      <c r="AE97" s="141"/>
      <c r="AF97" s="141"/>
      <c r="AG97" s="141"/>
      <c r="AH97" s="141"/>
      <c r="AI97" s="141"/>
      <c r="AJ97" s="141"/>
      <c r="AK97" s="141"/>
      <c r="AL97" s="141"/>
      <c r="AM97" s="141"/>
      <c r="AN97" s="141"/>
      <c r="AO97" s="141"/>
      <c r="AP97" s="141"/>
      <c r="AQ97" s="141"/>
      <c r="AR97" s="141"/>
      <c r="AS97" s="141"/>
      <c r="AT97" s="141"/>
      <c r="AU97" s="141"/>
      <c r="AV97" s="141"/>
      <c r="AW97" s="141"/>
      <c r="AX97" s="141"/>
      <c r="AY97" s="144" t="s">
        <v>165</v>
      </c>
      <c r="AZ97" s="141"/>
      <c r="BA97" s="141"/>
      <c r="BB97" s="141"/>
      <c r="BC97" s="141"/>
      <c r="BD97" s="141"/>
      <c r="BE97" s="145">
        <f t="shared" si="0"/>
        <v>0</v>
      </c>
      <c r="BF97" s="145">
        <f t="shared" si="1"/>
        <v>0</v>
      </c>
      <c r="BG97" s="145">
        <f t="shared" si="2"/>
        <v>0</v>
      </c>
      <c r="BH97" s="145">
        <f t="shared" si="3"/>
        <v>0</v>
      </c>
      <c r="BI97" s="145">
        <f t="shared" si="4"/>
        <v>0</v>
      </c>
      <c r="BJ97" s="144" t="s">
        <v>83</v>
      </c>
      <c r="BK97" s="141"/>
      <c r="BL97" s="141"/>
      <c r="BM97" s="141"/>
    </row>
    <row r="98" spans="2:65" s="1" customFormat="1" ht="18" customHeight="1">
      <c r="B98" s="34"/>
      <c r="C98" s="35"/>
      <c r="D98" s="105" t="s">
        <v>170</v>
      </c>
      <c r="E98" s="35"/>
      <c r="F98" s="35"/>
      <c r="G98" s="35"/>
      <c r="H98" s="35"/>
      <c r="I98" s="35"/>
      <c r="J98" s="35"/>
      <c r="K98" s="35"/>
      <c r="L98" s="35"/>
      <c r="M98" s="35"/>
      <c r="N98" s="215">
        <f>ROUND(N88*T98,2)</f>
        <v>0</v>
      </c>
      <c r="O98" s="216"/>
      <c r="P98" s="216"/>
      <c r="Q98" s="216"/>
      <c r="R98" s="36"/>
      <c r="S98" s="141"/>
      <c r="T98" s="146"/>
      <c r="U98" s="147" t="s">
        <v>43</v>
      </c>
      <c r="V98" s="141"/>
      <c r="W98" s="141"/>
      <c r="X98" s="141"/>
      <c r="Y98" s="141"/>
      <c r="Z98" s="141"/>
      <c r="AA98" s="141"/>
      <c r="AB98" s="141"/>
      <c r="AC98" s="141"/>
      <c r="AD98" s="141"/>
      <c r="AE98" s="141"/>
      <c r="AF98" s="141"/>
      <c r="AG98" s="141"/>
      <c r="AH98" s="141"/>
      <c r="AI98" s="141"/>
      <c r="AJ98" s="141"/>
      <c r="AK98" s="141"/>
      <c r="AL98" s="141"/>
      <c r="AM98" s="141"/>
      <c r="AN98" s="141"/>
      <c r="AO98" s="141"/>
      <c r="AP98" s="141"/>
      <c r="AQ98" s="141"/>
      <c r="AR98" s="141"/>
      <c r="AS98" s="141"/>
      <c r="AT98" s="141"/>
      <c r="AU98" s="141"/>
      <c r="AV98" s="141"/>
      <c r="AW98" s="141"/>
      <c r="AX98" s="141"/>
      <c r="AY98" s="144" t="s">
        <v>171</v>
      </c>
      <c r="AZ98" s="141"/>
      <c r="BA98" s="141"/>
      <c r="BB98" s="141"/>
      <c r="BC98" s="141"/>
      <c r="BD98" s="141"/>
      <c r="BE98" s="145">
        <f t="shared" si="0"/>
        <v>0</v>
      </c>
      <c r="BF98" s="145">
        <f t="shared" si="1"/>
        <v>0</v>
      </c>
      <c r="BG98" s="145">
        <f t="shared" si="2"/>
        <v>0</v>
      </c>
      <c r="BH98" s="145">
        <f t="shared" si="3"/>
        <v>0</v>
      </c>
      <c r="BI98" s="145">
        <f t="shared" si="4"/>
        <v>0</v>
      </c>
      <c r="BJ98" s="144" t="s">
        <v>125</v>
      </c>
      <c r="BK98" s="141"/>
      <c r="BL98" s="141"/>
      <c r="BM98" s="141"/>
    </row>
    <row r="99" spans="2:21" s="1" customFormat="1" ht="13.5">
      <c r="B99" s="34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6"/>
      <c r="T99" s="128"/>
      <c r="U99" s="128"/>
    </row>
    <row r="100" spans="2:21" s="1" customFormat="1" ht="29.25" customHeight="1">
      <c r="B100" s="34"/>
      <c r="C100" s="116" t="s">
        <v>119</v>
      </c>
      <c r="D100" s="117"/>
      <c r="E100" s="117"/>
      <c r="F100" s="117"/>
      <c r="G100" s="117"/>
      <c r="H100" s="117"/>
      <c r="I100" s="117"/>
      <c r="J100" s="117"/>
      <c r="K100" s="117"/>
      <c r="L100" s="221">
        <f>ROUND(SUM(N88+N92),2)</f>
        <v>0</v>
      </c>
      <c r="M100" s="221"/>
      <c r="N100" s="221"/>
      <c r="O100" s="221"/>
      <c r="P100" s="221"/>
      <c r="Q100" s="221"/>
      <c r="R100" s="36"/>
      <c r="T100" s="128"/>
      <c r="U100" s="128"/>
    </row>
    <row r="101" spans="2:21" s="1" customFormat="1" ht="6.95" customHeight="1">
      <c r="B101" s="58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60"/>
      <c r="T101" s="128"/>
      <c r="U101" s="128"/>
    </row>
    <row r="105" spans="2:18" s="1" customFormat="1" ht="6.95" customHeight="1">
      <c r="B105" s="61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3"/>
    </row>
    <row r="106" spans="2:18" s="1" customFormat="1" ht="36.95" customHeight="1">
      <c r="B106" s="34"/>
      <c r="C106" s="179" t="s">
        <v>172</v>
      </c>
      <c r="D106" s="226"/>
      <c r="E106" s="226"/>
      <c r="F106" s="226"/>
      <c r="G106" s="226"/>
      <c r="H106" s="226"/>
      <c r="I106" s="226"/>
      <c r="J106" s="226"/>
      <c r="K106" s="226"/>
      <c r="L106" s="226"/>
      <c r="M106" s="226"/>
      <c r="N106" s="226"/>
      <c r="O106" s="226"/>
      <c r="P106" s="226"/>
      <c r="Q106" s="226"/>
      <c r="R106" s="36"/>
    </row>
    <row r="107" spans="2:18" s="1" customFormat="1" ht="6.95" customHeight="1">
      <c r="B107" s="34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6"/>
    </row>
    <row r="108" spans="2:18" s="1" customFormat="1" ht="30" customHeight="1">
      <c r="B108" s="34"/>
      <c r="C108" s="29" t="s">
        <v>19</v>
      </c>
      <c r="D108" s="35"/>
      <c r="E108" s="35"/>
      <c r="F108" s="224" t="str">
        <f>F6</f>
        <v>D 1.01_VV_PZS_r0</v>
      </c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35"/>
      <c r="R108" s="36"/>
    </row>
    <row r="109" spans="2:18" s="1" customFormat="1" ht="36.95" customHeight="1">
      <c r="B109" s="34"/>
      <c r="C109" s="68" t="s">
        <v>127</v>
      </c>
      <c r="D109" s="35"/>
      <c r="E109" s="35"/>
      <c r="F109" s="199" t="str">
        <f>F7</f>
        <v>D 1.01.4.8 - ZAŘÍZEN - D 1.01.4.8 - ZAŘÍZENÍ SLA...</v>
      </c>
      <c r="G109" s="226"/>
      <c r="H109" s="226"/>
      <c r="I109" s="226"/>
      <c r="J109" s="226"/>
      <c r="K109" s="226"/>
      <c r="L109" s="226"/>
      <c r="M109" s="226"/>
      <c r="N109" s="226"/>
      <c r="O109" s="226"/>
      <c r="P109" s="226"/>
      <c r="Q109" s="35"/>
      <c r="R109" s="36"/>
    </row>
    <row r="110" spans="2:18" s="1" customFormat="1" ht="6.95" customHeight="1">
      <c r="B110" s="34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6"/>
    </row>
    <row r="111" spans="2:18" s="1" customFormat="1" ht="18" customHeight="1">
      <c r="B111" s="34"/>
      <c r="C111" s="29" t="s">
        <v>24</v>
      </c>
      <c r="D111" s="35"/>
      <c r="E111" s="35"/>
      <c r="F111" s="27" t="str">
        <f>F9</f>
        <v xml:space="preserve"> </v>
      </c>
      <c r="G111" s="35"/>
      <c r="H111" s="35"/>
      <c r="I111" s="35"/>
      <c r="J111" s="35"/>
      <c r="K111" s="29" t="s">
        <v>26</v>
      </c>
      <c r="L111" s="35"/>
      <c r="M111" s="228" t="str">
        <f>IF(O9="","",O9)</f>
        <v>3.7.2018</v>
      </c>
      <c r="N111" s="228"/>
      <c r="O111" s="228"/>
      <c r="P111" s="228"/>
      <c r="Q111" s="35"/>
      <c r="R111" s="36"/>
    </row>
    <row r="112" spans="2:18" s="1" customFormat="1" ht="6.95" customHeight="1">
      <c r="B112" s="34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6"/>
    </row>
    <row r="113" spans="2:18" s="1" customFormat="1" ht="13.5">
      <c r="B113" s="34"/>
      <c r="C113" s="29" t="s">
        <v>28</v>
      </c>
      <c r="D113" s="35"/>
      <c r="E113" s="35"/>
      <c r="F113" s="27" t="str">
        <f>E12</f>
        <v xml:space="preserve"> </v>
      </c>
      <c r="G113" s="35"/>
      <c r="H113" s="35"/>
      <c r="I113" s="35"/>
      <c r="J113" s="35"/>
      <c r="K113" s="29" t="s">
        <v>33</v>
      </c>
      <c r="L113" s="35"/>
      <c r="M113" s="183" t="str">
        <f>E18</f>
        <v xml:space="preserve"> </v>
      </c>
      <c r="N113" s="183"/>
      <c r="O113" s="183"/>
      <c r="P113" s="183"/>
      <c r="Q113" s="183"/>
      <c r="R113" s="36"/>
    </row>
    <row r="114" spans="2:18" s="1" customFormat="1" ht="14.45" customHeight="1">
      <c r="B114" s="34"/>
      <c r="C114" s="29" t="s">
        <v>31</v>
      </c>
      <c r="D114" s="35"/>
      <c r="E114" s="35"/>
      <c r="F114" s="27" t="str">
        <f>IF(E15="","",E15)</f>
        <v>Vyplň údaj</v>
      </c>
      <c r="G114" s="35"/>
      <c r="H114" s="35"/>
      <c r="I114" s="35"/>
      <c r="J114" s="35"/>
      <c r="K114" s="29" t="s">
        <v>35</v>
      </c>
      <c r="L114" s="35"/>
      <c r="M114" s="183" t="str">
        <f>E21</f>
        <v xml:space="preserve"> </v>
      </c>
      <c r="N114" s="183"/>
      <c r="O114" s="183"/>
      <c r="P114" s="183"/>
      <c r="Q114" s="183"/>
      <c r="R114" s="36"/>
    </row>
    <row r="115" spans="2:18" s="1" customFormat="1" ht="10.35" customHeight="1">
      <c r="B115" s="34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6"/>
    </row>
    <row r="116" spans="2:27" s="8" customFormat="1" ht="29.25" customHeight="1">
      <c r="B116" s="148"/>
      <c r="C116" s="149" t="s">
        <v>173</v>
      </c>
      <c r="D116" s="150" t="s">
        <v>174</v>
      </c>
      <c r="E116" s="150" t="s">
        <v>58</v>
      </c>
      <c r="F116" s="242" t="s">
        <v>175</v>
      </c>
      <c r="G116" s="242"/>
      <c r="H116" s="242"/>
      <c r="I116" s="242"/>
      <c r="J116" s="150" t="s">
        <v>176</v>
      </c>
      <c r="K116" s="150" t="s">
        <v>177</v>
      </c>
      <c r="L116" s="242" t="s">
        <v>178</v>
      </c>
      <c r="M116" s="242"/>
      <c r="N116" s="242" t="s">
        <v>132</v>
      </c>
      <c r="O116" s="242"/>
      <c r="P116" s="242"/>
      <c r="Q116" s="243"/>
      <c r="R116" s="151"/>
      <c r="T116" s="79" t="s">
        <v>179</v>
      </c>
      <c r="U116" s="80" t="s">
        <v>40</v>
      </c>
      <c r="V116" s="80" t="s">
        <v>180</v>
      </c>
      <c r="W116" s="80" t="s">
        <v>181</v>
      </c>
      <c r="X116" s="80" t="s">
        <v>182</v>
      </c>
      <c r="Y116" s="80" t="s">
        <v>183</v>
      </c>
      <c r="Z116" s="80" t="s">
        <v>184</v>
      </c>
      <c r="AA116" s="81" t="s">
        <v>185</v>
      </c>
    </row>
    <row r="117" spans="2:63" s="1" customFormat="1" ht="29.25" customHeight="1">
      <c r="B117" s="34"/>
      <c r="C117" s="83" t="s">
        <v>129</v>
      </c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252">
        <f>BK117</f>
        <v>0</v>
      </c>
      <c r="O117" s="253"/>
      <c r="P117" s="253"/>
      <c r="Q117" s="253"/>
      <c r="R117" s="36"/>
      <c r="T117" s="82"/>
      <c r="U117" s="50"/>
      <c r="V117" s="50"/>
      <c r="W117" s="152">
        <f>W118+W121</f>
        <v>0</v>
      </c>
      <c r="X117" s="50"/>
      <c r="Y117" s="152">
        <f>Y118+Y121</f>
        <v>0</v>
      </c>
      <c r="Z117" s="50"/>
      <c r="AA117" s="153">
        <f>AA118+AA121</f>
        <v>0</v>
      </c>
      <c r="AT117" s="18" t="s">
        <v>75</v>
      </c>
      <c r="AU117" s="18" t="s">
        <v>134</v>
      </c>
      <c r="BK117" s="154">
        <f>BK118+BK121</f>
        <v>0</v>
      </c>
    </row>
    <row r="118" spans="2:63" s="9" customFormat="1" ht="37.35" customHeight="1">
      <c r="B118" s="155"/>
      <c r="C118" s="156"/>
      <c r="D118" s="157" t="s">
        <v>1229</v>
      </c>
      <c r="E118" s="157"/>
      <c r="F118" s="157"/>
      <c r="G118" s="157"/>
      <c r="H118" s="157"/>
      <c r="I118" s="157"/>
      <c r="J118" s="157"/>
      <c r="K118" s="157"/>
      <c r="L118" s="157"/>
      <c r="M118" s="157"/>
      <c r="N118" s="254">
        <f>BK118</f>
        <v>0</v>
      </c>
      <c r="O118" s="238"/>
      <c r="P118" s="238"/>
      <c r="Q118" s="238"/>
      <c r="R118" s="158"/>
      <c r="T118" s="159"/>
      <c r="U118" s="156"/>
      <c r="V118" s="156"/>
      <c r="W118" s="160">
        <f>W119</f>
        <v>0</v>
      </c>
      <c r="X118" s="156"/>
      <c r="Y118" s="160">
        <f>Y119</f>
        <v>0</v>
      </c>
      <c r="Z118" s="156"/>
      <c r="AA118" s="161">
        <f>AA119</f>
        <v>0</v>
      </c>
      <c r="AR118" s="162" t="s">
        <v>194</v>
      </c>
      <c r="AT118" s="163" t="s">
        <v>75</v>
      </c>
      <c r="AU118" s="163" t="s">
        <v>76</v>
      </c>
      <c r="AY118" s="162" t="s">
        <v>186</v>
      </c>
      <c r="BK118" s="164">
        <f>BK119</f>
        <v>0</v>
      </c>
    </row>
    <row r="119" spans="2:63" s="9" customFormat="1" ht="19.9" customHeight="1">
      <c r="B119" s="155"/>
      <c r="C119" s="156"/>
      <c r="D119" s="165" t="s">
        <v>1238</v>
      </c>
      <c r="E119" s="165"/>
      <c r="F119" s="165"/>
      <c r="G119" s="165"/>
      <c r="H119" s="165"/>
      <c r="I119" s="165"/>
      <c r="J119" s="165"/>
      <c r="K119" s="165"/>
      <c r="L119" s="165"/>
      <c r="M119" s="165"/>
      <c r="N119" s="255">
        <f>BK119</f>
        <v>0</v>
      </c>
      <c r="O119" s="256"/>
      <c r="P119" s="256"/>
      <c r="Q119" s="256"/>
      <c r="R119" s="158"/>
      <c r="T119" s="159"/>
      <c r="U119" s="156"/>
      <c r="V119" s="156"/>
      <c r="W119" s="160">
        <f>W120</f>
        <v>0</v>
      </c>
      <c r="X119" s="156"/>
      <c r="Y119" s="160">
        <f>Y120</f>
        <v>0</v>
      </c>
      <c r="Z119" s="156"/>
      <c r="AA119" s="161">
        <f>AA120</f>
        <v>0</v>
      </c>
      <c r="AR119" s="162" t="s">
        <v>194</v>
      </c>
      <c r="AT119" s="163" t="s">
        <v>75</v>
      </c>
      <c r="AU119" s="163" t="s">
        <v>83</v>
      </c>
      <c r="AY119" s="162" t="s">
        <v>186</v>
      </c>
      <c r="BK119" s="164">
        <f>BK120</f>
        <v>0</v>
      </c>
    </row>
    <row r="120" spans="2:65" s="1" customFormat="1" ht="25.5" customHeight="1">
      <c r="B120" s="34"/>
      <c r="C120" s="166" t="s">
        <v>83</v>
      </c>
      <c r="D120" s="166" t="s">
        <v>187</v>
      </c>
      <c r="E120" s="167" t="s">
        <v>1207</v>
      </c>
      <c r="F120" s="244" t="s">
        <v>1241</v>
      </c>
      <c r="G120" s="244"/>
      <c r="H120" s="244"/>
      <c r="I120" s="244"/>
      <c r="J120" s="168" t="s">
        <v>225</v>
      </c>
      <c r="K120" s="169">
        <v>1</v>
      </c>
      <c r="L120" s="245">
        <v>0</v>
      </c>
      <c r="M120" s="246"/>
      <c r="N120" s="247">
        <f>ROUND(L120*K120,2)</f>
        <v>0</v>
      </c>
      <c r="O120" s="247"/>
      <c r="P120" s="247"/>
      <c r="Q120" s="247"/>
      <c r="R120" s="36"/>
      <c r="T120" s="170" t="s">
        <v>22</v>
      </c>
      <c r="U120" s="43" t="s">
        <v>41</v>
      </c>
      <c r="V120" s="35"/>
      <c r="W120" s="171">
        <f>V120*K120</f>
        <v>0</v>
      </c>
      <c r="X120" s="171">
        <v>0</v>
      </c>
      <c r="Y120" s="171">
        <f>X120*K120</f>
        <v>0</v>
      </c>
      <c r="Z120" s="171">
        <v>0</v>
      </c>
      <c r="AA120" s="172">
        <f>Z120*K120</f>
        <v>0</v>
      </c>
      <c r="AR120" s="18" t="s">
        <v>302</v>
      </c>
      <c r="AT120" s="18" t="s">
        <v>187</v>
      </c>
      <c r="AU120" s="18" t="s">
        <v>125</v>
      </c>
      <c r="AY120" s="18" t="s">
        <v>186</v>
      </c>
      <c r="BE120" s="109">
        <f>IF(U120="základní",N120,0)</f>
        <v>0</v>
      </c>
      <c r="BF120" s="109">
        <f>IF(U120="snížená",N120,0)</f>
        <v>0</v>
      </c>
      <c r="BG120" s="109">
        <f>IF(U120="zákl. přenesená",N120,0)</f>
        <v>0</v>
      </c>
      <c r="BH120" s="109">
        <f>IF(U120="sníž. přenesená",N120,0)</f>
        <v>0</v>
      </c>
      <c r="BI120" s="109">
        <f>IF(U120="nulová",N120,0)</f>
        <v>0</v>
      </c>
      <c r="BJ120" s="18" t="s">
        <v>83</v>
      </c>
      <c r="BK120" s="109">
        <f>ROUND(L120*K120,2)</f>
        <v>0</v>
      </c>
      <c r="BL120" s="18" t="s">
        <v>302</v>
      </c>
      <c r="BM120" s="18" t="s">
        <v>125</v>
      </c>
    </row>
    <row r="121" spans="2:63" s="1" customFormat="1" ht="49.9" customHeight="1">
      <c r="B121" s="34"/>
      <c r="C121" s="35"/>
      <c r="D121" s="157" t="s">
        <v>1223</v>
      </c>
      <c r="E121" s="35"/>
      <c r="F121" s="35"/>
      <c r="G121" s="35"/>
      <c r="H121" s="35"/>
      <c r="I121" s="35"/>
      <c r="J121" s="35"/>
      <c r="K121" s="35"/>
      <c r="L121" s="35"/>
      <c r="M121" s="35"/>
      <c r="N121" s="259">
        <f>BK121</f>
        <v>0</v>
      </c>
      <c r="O121" s="260"/>
      <c r="P121" s="260"/>
      <c r="Q121" s="260"/>
      <c r="R121" s="36"/>
      <c r="T121" s="146"/>
      <c r="U121" s="55"/>
      <c r="V121" s="55"/>
      <c r="W121" s="55"/>
      <c r="X121" s="55"/>
      <c r="Y121" s="55"/>
      <c r="Z121" s="55"/>
      <c r="AA121" s="57"/>
      <c r="AT121" s="18" t="s">
        <v>75</v>
      </c>
      <c r="AU121" s="18" t="s">
        <v>76</v>
      </c>
      <c r="AY121" s="18" t="s">
        <v>1224</v>
      </c>
      <c r="BK121" s="109">
        <v>0</v>
      </c>
    </row>
    <row r="122" spans="2:18" s="1" customFormat="1" ht="6.95" customHeight="1">
      <c r="B122" s="58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60"/>
    </row>
  </sheetData>
  <sheetProtection algorithmName="SHA-512" hashValue="53CC49/spK43lViPJUXjhtHNCQRDDOfP6CowgopK9pd9uqNgbt4dAirTAupsi+w39uSxncUiQba4yvD0+j83UA==" saltValue="9j6yv10IqyNoTOqXQw/KkM4a+V89JZdc8TpFqpSRz4WVWKAl7Foy+4wB7x2IQDPuJXP4s/TzvqVZ/FbumlXT1g==" spinCount="10" sheet="1" objects="1" scenarios="1" formatColumns="0" formatRows="0"/>
  <mergeCells count="71">
    <mergeCell ref="N121:Q121"/>
    <mergeCell ref="H1:K1"/>
    <mergeCell ref="S2:AC2"/>
    <mergeCell ref="F116:I116"/>
    <mergeCell ref="L116:M116"/>
    <mergeCell ref="N116:Q116"/>
    <mergeCell ref="F120:I120"/>
    <mergeCell ref="L120:M120"/>
    <mergeCell ref="N120:Q120"/>
    <mergeCell ref="N117:Q117"/>
    <mergeCell ref="N118:Q118"/>
    <mergeCell ref="N119:Q119"/>
    <mergeCell ref="F108:P108"/>
    <mergeCell ref="F109:P109"/>
    <mergeCell ref="M111:P111"/>
    <mergeCell ref="M113:Q113"/>
    <mergeCell ref="M114:Q114"/>
    <mergeCell ref="D97:H97"/>
    <mergeCell ref="N97:Q97"/>
    <mergeCell ref="N98:Q98"/>
    <mergeCell ref="L100:Q100"/>
    <mergeCell ref="C106:Q106"/>
    <mergeCell ref="D94:H94"/>
    <mergeCell ref="N94:Q94"/>
    <mergeCell ref="D95:H95"/>
    <mergeCell ref="N95:Q95"/>
    <mergeCell ref="D96:H96"/>
    <mergeCell ref="N96:Q96"/>
    <mergeCell ref="N88:Q88"/>
    <mergeCell ref="N89:Q89"/>
    <mergeCell ref="N90:Q90"/>
    <mergeCell ref="N92:Q92"/>
    <mergeCell ref="D93:H93"/>
    <mergeCell ref="N93:Q93"/>
    <mergeCell ref="F79:P79"/>
    <mergeCell ref="M81:P81"/>
    <mergeCell ref="M83:Q83"/>
    <mergeCell ref="M84:Q84"/>
    <mergeCell ref="C86:G86"/>
    <mergeCell ref="N86:Q86"/>
    <mergeCell ref="H36:J36"/>
    <mergeCell ref="M36:P36"/>
    <mergeCell ref="L38:P38"/>
    <mergeCell ref="C76:Q76"/>
    <mergeCell ref="F78:P78"/>
    <mergeCell ref="H33:J33"/>
    <mergeCell ref="M33:P33"/>
    <mergeCell ref="H34:J34"/>
    <mergeCell ref="M34:P34"/>
    <mergeCell ref="H35:J35"/>
    <mergeCell ref="M35:P35"/>
    <mergeCell ref="M27:P27"/>
    <mergeCell ref="M28:P28"/>
    <mergeCell ref="M30:P30"/>
    <mergeCell ref="H32:J32"/>
    <mergeCell ref="M32:P32"/>
    <mergeCell ref="O17:P17"/>
    <mergeCell ref="O18:P18"/>
    <mergeCell ref="O20:P20"/>
    <mergeCell ref="O21:P21"/>
    <mergeCell ref="E24:L24"/>
    <mergeCell ref="O11:P11"/>
    <mergeCell ref="O12:P12"/>
    <mergeCell ref="O14:P14"/>
    <mergeCell ref="E15:L15"/>
    <mergeCell ref="O15:P15"/>
    <mergeCell ref="C2:Q2"/>
    <mergeCell ref="C4:Q4"/>
    <mergeCell ref="F6:P6"/>
    <mergeCell ref="F7:P7"/>
    <mergeCell ref="O9:P9"/>
  </mergeCells>
  <hyperlinks>
    <hyperlink ref="F1:G1" location="C2" display="1) Krycí list rozpočtu"/>
    <hyperlink ref="H1:K1" location="C86" display="2) Rekapitulace rozpočtu"/>
    <hyperlink ref="L1" location="C116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00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8"/>
      <c r="B1" s="11"/>
      <c r="C1" s="11"/>
      <c r="D1" s="12" t="s">
        <v>1</v>
      </c>
      <c r="E1" s="11"/>
      <c r="F1" s="13" t="s">
        <v>120</v>
      </c>
      <c r="G1" s="13"/>
      <c r="H1" s="263" t="s">
        <v>121</v>
      </c>
      <c r="I1" s="263"/>
      <c r="J1" s="263"/>
      <c r="K1" s="263"/>
      <c r="L1" s="13" t="s">
        <v>122</v>
      </c>
      <c r="M1" s="11"/>
      <c r="N1" s="11"/>
      <c r="O1" s="12" t="s">
        <v>123</v>
      </c>
      <c r="P1" s="11"/>
      <c r="Q1" s="11"/>
      <c r="R1" s="11"/>
      <c r="S1" s="13" t="s">
        <v>124</v>
      </c>
      <c r="T1" s="13"/>
      <c r="U1" s="118"/>
      <c r="V1" s="118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5" customHeight="1">
      <c r="C2" s="177" t="s">
        <v>7</v>
      </c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S2" s="222" t="s">
        <v>8</v>
      </c>
      <c r="T2" s="223"/>
      <c r="U2" s="223"/>
      <c r="V2" s="223"/>
      <c r="W2" s="223"/>
      <c r="X2" s="223"/>
      <c r="Y2" s="223"/>
      <c r="Z2" s="223"/>
      <c r="AA2" s="223"/>
      <c r="AB2" s="223"/>
      <c r="AC2" s="223"/>
      <c r="AT2" s="18" t="s">
        <v>105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125</v>
      </c>
    </row>
    <row r="4" spans="2:46" ht="36.95" customHeight="1">
      <c r="B4" s="22"/>
      <c r="C4" s="179" t="s">
        <v>126</v>
      </c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23"/>
      <c r="T4" s="17" t="s">
        <v>13</v>
      </c>
      <c r="AT4" s="18" t="s">
        <v>6</v>
      </c>
    </row>
    <row r="5" spans="2:18" ht="6.95" customHeight="1">
      <c r="B5" s="22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3"/>
    </row>
    <row r="6" spans="2:18" ht="25.35" customHeight="1">
      <c r="B6" s="22"/>
      <c r="C6" s="25"/>
      <c r="D6" s="29" t="s">
        <v>19</v>
      </c>
      <c r="E6" s="25"/>
      <c r="F6" s="224" t="str">
        <f>'Rekapitulace stavby'!K6</f>
        <v>D 1.01_VV_PZS_r0</v>
      </c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5"/>
      <c r="R6" s="23"/>
    </row>
    <row r="7" spans="2:18" s="1" customFormat="1" ht="32.85" customHeight="1">
      <c r="B7" s="34"/>
      <c r="C7" s="35"/>
      <c r="D7" s="28" t="s">
        <v>127</v>
      </c>
      <c r="E7" s="35"/>
      <c r="F7" s="185" t="s">
        <v>1242</v>
      </c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35"/>
      <c r="R7" s="36"/>
    </row>
    <row r="8" spans="2:18" s="1" customFormat="1" ht="14.45" customHeight="1">
      <c r="B8" s="34"/>
      <c r="C8" s="35"/>
      <c r="D8" s="29" t="s">
        <v>21</v>
      </c>
      <c r="E8" s="35"/>
      <c r="F8" s="27" t="s">
        <v>22</v>
      </c>
      <c r="G8" s="35"/>
      <c r="H8" s="35"/>
      <c r="I8" s="35"/>
      <c r="J8" s="35"/>
      <c r="K8" s="35"/>
      <c r="L8" s="35"/>
      <c r="M8" s="29" t="s">
        <v>23</v>
      </c>
      <c r="N8" s="35"/>
      <c r="O8" s="27" t="s">
        <v>22</v>
      </c>
      <c r="P8" s="35"/>
      <c r="Q8" s="35"/>
      <c r="R8" s="36"/>
    </row>
    <row r="9" spans="2:18" s="1" customFormat="1" ht="14.45" customHeight="1">
      <c r="B9" s="34"/>
      <c r="C9" s="35"/>
      <c r="D9" s="29" t="s">
        <v>24</v>
      </c>
      <c r="E9" s="35"/>
      <c r="F9" s="27" t="s">
        <v>25</v>
      </c>
      <c r="G9" s="35"/>
      <c r="H9" s="35"/>
      <c r="I9" s="35"/>
      <c r="J9" s="35"/>
      <c r="K9" s="35"/>
      <c r="L9" s="35"/>
      <c r="M9" s="29" t="s">
        <v>26</v>
      </c>
      <c r="N9" s="35"/>
      <c r="O9" s="227" t="str">
        <f>'Rekapitulace stavby'!AN8</f>
        <v>3.7.2018</v>
      </c>
      <c r="P9" s="228"/>
      <c r="Q9" s="35"/>
      <c r="R9" s="36"/>
    </row>
    <row r="10" spans="2:18" s="1" customFormat="1" ht="10.9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2:18" s="1" customFormat="1" ht="14.45" customHeight="1">
      <c r="B11" s="34"/>
      <c r="C11" s="35"/>
      <c r="D11" s="29" t="s">
        <v>28</v>
      </c>
      <c r="E11" s="35"/>
      <c r="F11" s="35"/>
      <c r="G11" s="35"/>
      <c r="H11" s="35"/>
      <c r="I11" s="35"/>
      <c r="J11" s="35"/>
      <c r="K11" s="35"/>
      <c r="L11" s="35"/>
      <c r="M11" s="29" t="s">
        <v>29</v>
      </c>
      <c r="N11" s="35"/>
      <c r="O11" s="183" t="str">
        <f>IF('Rekapitulace stavby'!AN10="","",'Rekapitulace stavby'!AN10)</f>
        <v/>
      </c>
      <c r="P11" s="183"/>
      <c r="Q11" s="35"/>
      <c r="R11" s="36"/>
    </row>
    <row r="12" spans="2:18" s="1" customFormat="1" ht="18" customHeight="1">
      <c r="B12" s="34"/>
      <c r="C12" s="35"/>
      <c r="D12" s="35"/>
      <c r="E12" s="27" t="str">
        <f>IF('Rekapitulace stavby'!E11="","",'Rekapitulace stavby'!E11)</f>
        <v xml:space="preserve"> </v>
      </c>
      <c r="F12" s="35"/>
      <c r="G12" s="35"/>
      <c r="H12" s="35"/>
      <c r="I12" s="35"/>
      <c r="J12" s="35"/>
      <c r="K12" s="35"/>
      <c r="L12" s="35"/>
      <c r="M12" s="29" t="s">
        <v>30</v>
      </c>
      <c r="N12" s="35"/>
      <c r="O12" s="183" t="str">
        <f>IF('Rekapitulace stavby'!AN11="","",'Rekapitulace stavby'!AN11)</f>
        <v/>
      </c>
      <c r="P12" s="183"/>
      <c r="Q12" s="35"/>
      <c r="R12" s="36"/>
    </row>
    <row r="13" spans="2:18" s="1" customFormat="1" ht="6.95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2:18" s="1" customFormat="1" ht="14.45" customHeight="1">
      <c r="B14" s="34"/>
      <c r="C14" s="35"/>
      <c r="D14" s="29" t="s">
        <v>31</v>
      </c>
      <c r="E14" s="35"/>
      <c r="F14" s="35"/>
      <c r="G14" s="35"/>
      <c r="H14" s="35"/>
      <c r="I14" s="35"/>
      <c r="J14" s="35"/>
      <c r="K14" s="35"/>
      <c r="L14" s="35"/>
      <c r="M14" s="29" t="s">
        <v>29</v>
      </c>
      <c r="N14" s="35"/>
      <c r="O14" s="229" t="str">
        <f>IF('Rekapitulace stavby'!AN13="","",'Rekapitulace stavby'!AN13)</f>
        <v>Vyplň údaj</v>
      </c>
      <c r="P14" s="183"/>
      <c r="Q14" s="35"/>
      <c r="R14" s="36"/>
    </row>
    <row r="15" spans="2:18" s="1" customFormat="1" ht="18" customHeight="1">
      <c r="B15" s="34"/>
      <c r="C15" s="35"/>
      <c r="D15" s="35"/>
      <c r="E15" s="229" t="str">
        <f>IF('Rekapitulace stavby'!E14="","",'Rekapitulace stavby'!E14)</f>
        <v>Vyplň údaj</v>
      </c>
      <c r="F15" s="230"/>
      <c r="G15" s="230"/>
      <c r="H15" s="230"/>
      <c r="I15" s="230"/>
      <c r="J15" s="230"/>
      <c r="K15" s="230"/>
      <c r="L15" s="230"/>
      <c r="M15" s="29" t="s">
        <v>30</v>
      </c>
      <c r="N15" s="35"/>
      <c r="O15" s="229" t="str">
        <f>IF('Rekapitulace stavby'!AN14="","",'Rekapitulace stavby'!AN14)</f>
        <v>Vyplň údaj</v>
      </c>
      <c r="P15" s="183"/>
      <c r="Q15" s="35"/>
      <c r="R15" s="36"/>
    </row>
    <row r="16" spans="2:18" s="1" customFormat="1" ht="6.95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5" customHeight="1">
      <c r="B17" s="34"/>
      <c r="C17" s="35"/>
      <c r="D17" s="29" t="s">
        <v>33</v>
      </c>
      <c r="E17" s="35"/>
      <c r="F17" s="35"/>
      <c r="G17" s="35"/>
      <c r="H17" s="35"/>
      <c r="I17" s="35"/>
      <c r="J17" s="35"/>
      <c r="K17" s="35"/>
      <c r="L17" s="35"/>
      <c r="M17" s="29" t="s">
        <v>29</v>
      </c>
      <c r="N17" s="35"/>
      <c r="O17" s="183" t="str">
        <f>IF('Rekapitulace stavby'!AN16="","",'Rekapitulace stavby'!AN16)</f>
        <v/>
      </c>
      <c r="P17" s="183"/>
      <c r="Q17" s="35"/>
      <c r="R17" s="36"/>
    </row>
    <row r="18" spans="2:18" s="1" customFormat="1" ht="18" customHeight="1">
      <c r="B18" s="34"/>
      <c r="C18" s="35"/>
      <c r="D18" s="35"/>
      <c r="E18" s="27" t="str">
        <f>IF('Rekapitulace stavby'!E17="","",'Rekapitulace stavby'!E17)</f>
        <v xml:space="preserve"> </v>
      </c>
      <c r="F18" s="35"/>
      <c r="G18" s="35"/>
      <c r="H18" s="35"/>
      <c r="I18" s="35"/>
      <c r="J18" s="35"/>
      <c r="K18" s="35"/>
      <c r="L18" s="35"/>
      <c r="M18" s="29" t="s">
        <v>30</v>
      </c>
      <c r="N18" s="35"/>
      <c r="O18" s="183" t="str">
        <f>IF('Rekapitulace stavby'!AN17="","",'Rekapitulace stavby'!AN17)</f>
        <v/>
      </c>
      <c r="P18" s="183"/>
      <c r="Q18" s="35"/>
      <c r="R18" s="36"/>
    </row>
    <row r="19" spans="2:18" s="1" customFormat="1" ht="6.9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5" customHeight="1">
      <c r="B20" s="34"/>
      <c r="C20" s="35"/>
      <c r="D20" s="29" t="s">
        <v>35</v>
      </c>
      <c r="E20" s="35"/>
      <c r="F20" s="35"/>
      <c r="G20" s="35"/>
      <c r="H20" s="35"/>
      <c r="I20" s="35"/>
      <c r="J20" s="35"/>
      <c r="K20" s="35"/>
      <c r="L20" s="35"/>
      <c r="M20" s="29" t="s">
        <v>29</v>
      </c>
      <c r="N20" s="35"/>
      <c r="O20" s="183" t="str">
        <f>IF('Rekapitulace stavby'!AN19="","",'Rekapitulace stavby'!AN19)</f>
        <v/>
      </c>
      <c r="P20" s="183"/>
      <c r="Q20" s="35"/>
      <c r="R20" s="36"/>
    </row>
    <row r="21" spans="2:18" s="1" customFormat="1" ht="18" customHeight="1">
      <c r="B21" s="34"/>
      <c r="C21" s="35"/>
      <c r="D21" s="35"/>
      <c r="E21" s="27" t="str">
        <f>IF('Rekapitulace stavby'!E20="","",'Rekapitulace stavby'!E20)</f>
        <v xml:space="preserve"> </v>
      </c>
      <c r="F21" s="35"/>
      <c r="G21" s="35"/>
      <c r="H21" s="35"/>
      <c r="I21" s="35"/>
      <c r="J21" s="35"/>
      <c r="K21" s="35"/>
      <c r="L21" s="35"/>
      <c r="M21" s="29" t="s">
        <v>30</v>
      </c>
      <c r="N21" s="35"/>
      <c r="O21" s="183" t="str">
        <f>IF('Rekapitulace stavby'!AN20="","",'Rekapitulace stavby'!AN20)</f>
        <v/>
      </c>
      <c r="P21" s="183"/>
      <c r="Q21" s="35"/>
      <c r="R21" s="36"/>
    </row>
    <row r="22" spans="2:18" s="1" customFormat="1" ht="6.9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5" customHeight="1">
      <c r="B23" s="34"/>
      <c r="C23" s="35"/>
      <c r="D23" s="29" t="s">
        <v>36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16.5" customHeight="1">
      <c r="B24" s="34"/>
      <c r="C24" s="35"/>
      <c r="D24" s="35"/>
      <c r="E24" s="188" t="s">
        <v>22</v>
      </c>
      <c r="F24" s="188"/>
      <c r="G24" s="188"/>
      <c r="H24" s="188"/>
      <c r="I24" s="188"/>
      <c r="J24" s="188"/>
      <c r="K24" s="188"/>
      <c r="L24" s="188"/>
      <c r="M24" s="35"/>
      <c r="N24" s="35"/>
      <c r="O24" s="35"/>
      <c r="P24" s="35"/>
      <c r="Q24" s="35"/>
      <c r="R24" s="36"/>
    </row>
    <row r="25" spans="2:18" s="1" customFormat="1" ht="6.9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5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5" customHeight="1">
      <c r="B27" s="34"/>
      <c r="C27" s="35"/>
      <c r="D27" s="119" t="s">
        <v>129</v>
      </c>
      <c r="E27" s="35"/>
      <c r="F27" s="35"/>
      <c r="G27" s="35"/>
      <c r="H27" s="35"/>
      <c r="I27" s="35"/>
      <c r="J27" s="35"/>
      <c r="K27" s="35"/>
      <c r="L27" s="35"/>
      <c r="M27" s="189">
        <f>N88</f>
        <v>0</v>
      </c>
      <c r="N27" s="189"/>
      <c r="O27" s="189"/>
      <c r="P27" s="189"/>
      <c r="Q27" s="35"/>
      <c r="R27" s="36"/>
    </row>
    <row r="28" spans="2:18" s="1" customFormat="1" ht="14.45" customHeight="1">
      <c r="B28" s="34"/>
      <c r="C28" s="35"/>
      <c r="D28" s="33" t="s">
        <v>114</v>
      </c>
      <c r="E28" s="35"/>
      <c r="F28" s="35"/>
      <c r="G28" s="35"/>
      <c r="H28" s="35"/>
      <c r="I28" s="35"/>
      <c r="J28" s="35"/>
      <c r="K28" s="35"/>
      <c r="L28" s="35"/>
      <c r="M28" s="189">
        <f>N99</f>
        <v>0</v>
      </c>
      <c r="N28" s="189"/>
      <c r="O28" s="189"/>
      <c r="P28" s="189"/>
      <c r="Q28" s="35"/>
      <c r="R28" s="36"/>
    </row>
    <row r="29" spans="2:18" s="1" customFormat="1" ht="6.95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35" customHeight="1">
      <c r="B30" s="34"/>
      <c r="C30" s="35"/>
      <c r="D30" s="120" t="s">
        <v>39</v>
      </c>
      <c r="E30" s="35"/>
      <c r="F30" s="35"/>
      <c r="G30" s="35"/>
      <c r="H30" s="35"/>
      <c r="I30" s="35"/>
      <c r="J30" s="35"/>
      <c r="K30" s="35"/>
      <c r="L30" s="35"/>
      <c r="M30" s="231">
        <f>ROUND(M27+M28,2)</f>
        <v>0</v>
      </c>
      <c r="N30" s="226"/>
      <c r="O30" s="226"/>
      <c r="P30" s="226"/>
      <c r="Q30" s="35"/>
      <c r="R30" s="36"/>
    </row>
    <row r="31" spans="2:18" s="1" customFormat="1" ht="6.95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5" customHeight="1">
      <c r="B32" s="34"/>
      <c r="C32" s="35"/>
      <c r="D32" s="41" t="s">
        <v>40</v>
      </c>
      <c r="E32" s="41" t="s">
        <v>41</v>
      </c>
      <c r="F32" s="42">
        <v>0.21</v>
      </c>
      <c r="G32" s="121" t="s">
        <v>42</v>
      </c>
      <c r="H32" s="232">
        <f>(SUM(BE99:BE106)+SUM(BE124:BE198))</f>
        <v>0</v>
      </c>
      <c r="I32" s="226"/>
      <c r="J32" s="226"/>
      <c r="K32" s="35"/>
      <c r="L32" s="35"/>
      <c r="M32" s="232">
        <f>ROUND((SUM(BE99:BE106)+SUM(BE124:BE198)),2)*F32</f>
        <v>0</v>
      </c>
      <c r="N32" s="226"/>
      <c r="O32" s="226"/>
      <c r="P32" s="226"/>
      <c r="Q32" s="35"/>
      <c r="R32" s="36"/>
    </row>
    <row r="33" spans="2:18" s="1" customFormat="1" ht="14.45" customHeight="1">
      <c r="B33" s="34"/>
      <c r="C33" s="35"/>
      <c r="D33" s="35"/>
      <c r="E33" s="41" t="s">
        <v>43</v>
      </c>
      <c r="F33" s="42">
        <v>0.15</v>
      </c>
      <c r="G33" s="121" t="s">
        <v>42</v>
      </c>
      <c r="H33" s="232">
        <f>(SUM(BF99:BF106)+SUM(BF124:BF198))</f>
        <v>0</v>
      </c>
      <c r="I33" s="226"/>
      <c r="J33" s="226"/>
      <c r="K33" s="35"/>
      <c r="L33" s="35"/>
      <c r="M33" s="232">
        <f>ROUND((SUM(BF99:BF106)+SUM(BF124:BF198)),2)*F33</f>
        <v>0</v>
      </c>
      <c r="N33" s="226"/>
      <c r="O33" s="226"/>
      <c r="P33" s="226"/>
      <c r="Q33" s="35"/>
      <c r="R33" s="36"/>
    </row>
    <row r="34" spans="2:18" s="1" customFormat="1" ht="14.45" customHeight="1" hidden="1">
      <c r="B34" s="34"/>
      <c r="C34" s="35"/>
      <c r="D34" s="35"/>
      <c r="E34" s="41" t="s">
        <v>44</v>
      </c>
      <c r="F34" s="42">
        <v>0.21</v>
      </c>
      <c r="G34" s="121" t="s">
        <v>42</v>
      </c>
      <c r="H34" s="232">
        <f>(SUM(BG99:BG106)+SUM(BG124:BG198))</f>
        <v>0</v>
      </c>
      <c r="I34" s="226"/>
      <c r="J34" s="226"/>
      <c r="K34" s="35"/>
      <c r="L34" s="35"/>
      <c r="M34" s="232">
        <v>0</v>
      </c>
      <c r="N34" s="226"/>
      <c r="O34" s="226"/>
      <c r="P34" s="226"/>
      <c r="Q34" s="35"/>
      <c r="R34" s="36"/>
    </row>
    <row r="35" spans="2:18" s="1" customFormat="1" ht="14.45" customHeight="1" hidden="1">
      <c r="B35" s="34"/>
      <c r="C35" s="35"/>
      <c r="D35" s="35"/>
      <c r="E35" s="41" t="s">
        <v>45</v>
      </c>
      <c r="F35" s="42">
        <v>0.15</v>
      </c>
      <c r="G35" s="121" t="s">
        <v>42</v>
      </c>
      <c r="H35" s="232">
        <f>(SUM(BH99:BH106)+SUM(BH124:BH198))</f>
        <v>0</v>
      </c>
      <c r="I35" s="226"/>
      <c r="J35" s="226"/>
      <c r="K35" s="35"/>
      <c r="L35" s="35"/>
      <c r="M35" s="232">
        <v>0</v>
      </c>
      <c r="N35" s="226"/>
      <c r="O35" s="226"/>
      <c r="P35" s="226"/>
      <c r="Q35" s="35"/>
      <c r="R35" s="36"/>
    </row>
    <row r="36" spans="2:18" s="1" customFormat="1" ht="14.45" customHeight="1" hidden="1">
      <c r="B36" s="34"/>
      <c r="C36" s="35"/>
      <c r="D36" s="35"/>
      <c r="E36" s="41" t="s">
        <v>46</v>
      </c>
      <c r="F36" s="42">
        <v>0</v>
      </c>
      <c r="G36" s="121" t="s">
        <v>42</v>
      </c>
      <c r="H36" s="232">
        <f>(SUM(BI99:BI106)+SUM(BI124:BI198))</f>
        <v>0</v>
      </c>
      <c r="I36" s="226"/>
      <c r="J36" s="226"/>
      <c r="K36" s="35"/>
      <c r="L36" s="35"/>
      <c r="M36" s="232">
        <v>0</v>
      </c>
      <c r="N36" s="226"/>
      <c r="O36" s="226"/>
      <c r="P36" s="226"/>
      <c r="Q36" s="35"/>
      <c r="R36" s="36"/>
    </row>
    <row r="37" spans="2:18" s="1" customFormat="1" ht="6.9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35" customHeight="1">
      <c r="B38" s="34"/>
      <c r="C38" s="117"/>
      <c r="D38" s="122" t="s">
        <v>47</v>
      </c>
      <c r="E38" s="78"/>
      <c r="F38" s="78"/>
      <c r="G38" s="123" t="s">
        <v>48</v>
      </c>
      <c r="H38" s="124" t="s">
        <v>49</v>
      </c>
      <c r="I38" s="78"/>
      <c r="J38" s="78"/>
      <c r="K38" s="78"/>
      <c r="L38" s="233">
        <f>SUM(M30:M36)</f>
        <v>0</v>
      </c>
      <c r="M38" s="233"/>
      <c r="N38" s="233"/>
      <c r="O38" s="233"/>
      <c r="P38" s="234"/>
      <c r="Q38" s="117"/>
      <c r="R38" s="36"/>
    </row>
    <row r="39" spans="2:18" s="1" customFormat="1" ht="14.4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 ht="13.5">
      <c r="B41" s="22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3"/>
    </row>
    <row r="42" spans="2:18" ht="13.5">
      <c r="B42" s="2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3"/>
    </row>
    <row r="43" spans="2:18" ht="13.5"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3"/>
    </row>
    <row r="44" spans="2:18" ht="13.5"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3"/>
    </row>
    <row r="45" spans="2:18" ht="13.5">
      <c r="B45" s="2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3"/>
    </row>
    <row r="46" spans="2:18" ht="13.5">
      <c r="B46" s="2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3"/>
    </row>
    <row r="47" spans="2:18" ht="13.5">
      <c r="B47" s="2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3"/>
    </row>
    <row r="48" spans="2:18" ht="13.5">
      <c r="B48" s="2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3"/>
    </row>
    <row r="49" spans="2:18" ht="13.5">
      <c r="B49" s="22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3"/>
    </row>
    <row r="50" spans="2:18" s="1" customFormat="1" ht="13.5">
      <c r="B50" s="34"/>
      <c r="C50" s="35"/>
      <c r="D50" s="49" t="s">
        <v>50</v>
      </c>
      <c r="E50" s="50"/>
      <c r="F50" s="50"/>
      <c r="G50" s="50"/>
      <c r="H50" s="51"/>
      <c r="I50" s="35"/>
      <c r="J50" s="49" t="s">
        <v>51</v>
      </c>
      <c r="K50" s="50"/>
      <c r="L50" s="50"/>
      <c r="M50" s="50"/>
      <c r="N50" s="50"/>
      <c r="O50" s="50"/>
      <c r="P50" s="51"/>
      <c r="Q50" s="35"/>
      <c r="R50" s="36"/>
    </row>
    <row r="51" spans="2:18" ht="13.5">
      <c r="B51" s="22"/>
      <c r="C51" s="25"/>
      <c r="D51" s="52"/>
      <c r="E51" s="25"/>
      <c r="F51" s="25"/>
      <c r="G51" s="25"/>
      <c r="H51" s="53"/>
      <c r="I51" s="25"/>
      <c r="J51" s="52"/>
      <c r="K51" s="25"/>
      <c r="L51" s="25"/>
      <c r="M51" s="25"/>
      <c r="N51" s="25"/>
      <c r="O51" s="25"/>
      <c r="P51" s="53"/>
      <c r="Q51" s="25"/>
      <c r="R51" s="23"/>
    </row>
    <row r="52" spans="2:18" ht="13.5">
      <c r="B52" s="22"/>
      <c r="C52" s="25"/>
      <c r="D52" s="52"/>
      <c r="E52" s="25"/>
      <c r="F52" s="25"/>
      <c r="G52" s="25"/>
      <c r="H52" s="53"/>
      <c r="I52" s="25"/>
      <c r="J52" s="52"/>
      <c r="K52" s="25"/>
      <c r="L52" s="25"/>
      <c r="M52" s="25"/>
      <c r="N52" s="25"/>
      <c r="O52" s="25"/>
      <c r="P52" s="53"/>
      <c r="Q52" s="25"/>
      <c r="R52" s="23"/>
    </row>
    <row r="53" spans="2:18" ht="13.5">
      <c r="B53" s="22"/>
      <c r="C53" s="25"/>
      <c r="D53" s="52"/>
      <c r="E53" s="25"/>
      <c r="F53" s="25"/>
      <c r="G53" s="25"/>
      <c r="H53" s="53"/>
      <c r="I53" s="25"/>
      <c r="J53" s="52"/>
      <c r="K53" s="25"/>
      <c r="L53" s="25"/>
      <c r="M53" s="25"/>
      <c r="N53" s="25"/>
      <c r="O53" s="25"/>
      <c r="P53" s="53"/>
      <c r="Q53" s="25"/>
      <c r="R53" s="23"/>
    </row>
    <row r="54" spans="2:18" ht="13.5">
      <c r="B54" s="22"/>
      <c r="C54" s="25"/>
      <c r="D54" s="52"/>
      <c r="E54" s="25"/>
      <c r="F54" s="25"/>
      <c r="G54" s="25"/>
      <c r="H54" s="53"/>
      <c r="I54" s="25"/>
      <c r="J54" s="52"/>
      <c r="K54" s="25"/>
      <c r="L54" s="25"/>
      <c r="M54" s="25"/>
      <c r="N54" s="25"/>
      <c r="O54" s="25"/>
      <c r="P54" s="53"/>
      <c r="Q54" s="25"/>
      <c r="R54" s="23"/>
    </row>
    <row r="55" spans="2:18" ht="13.5">
      <c r="B55" s="22"/>
      <c r="C55" s="25"/>
      <c r="D55" s="52"/>
      <c r="E55" s="25"/>
      <c r="F55" s="25"/>
      <c r="G55" s="25"/>
      <c r="H55" s="53"/>
      <c r="I55" s="25"/>
      <c r="J55" s="52"/>
      <c r="K55" s="25"/>
      <c r="L55" s="25"/>
      <c r="M55" s="25"/>
      <c r="N55" s="25"/>
      <c r="O55" s="25"/>
      <c r="P55" s="53"/>
      <c r="Q55" s="25"/>
      <c r="R55" s="23"/>
    </row>
    <row r="56" spans="2:18" ht="13.5">
      <c r="B56" s="22"/>
      <c r="C56" s="25"/>
      <c r="D56" s="52"/>
      <c r="E56" s="25"/>
      <c r="F56" s="25"/>
      <c r="G56" s="25"/>
      <c r="H56" s="53"/>
      <c r="I56" s="25"/>
      <c r="J56" s="52"/>
      <c r="K56" s="25"/>
      <c r="L56" s="25"/>
      <c r="M56" s="25"/>
      <c r="N56" s="25"/>
      <c r="O56" s="25"/>
      <c r="P56" s="53"/>
      <c r="Q56" s="25"/>
      <c r="R56" s="23"/>
    </row>
    <row r="57" spans="2:18" ht="13.5">
      <c r="B57" s="22"/>
      <c r="C57" s="25"/>
      <c r="D57" s="52"/>
      <c r="E57" s="25"/>
      <c r="F57" s="25"/>
      <c r="G57" s="25"/>
      <c r="H57" s="53"/>
      <c r="I57" s="25"/>
      <c r="J57" s="52"/>
      <c r="K57" s="25"/>
      <c r="L57" s="25"/>
      <c r="M57" s="25"/>
      <c r="N57" s="25"/>
      <c r="O57" s="25"/>
      <c r="P57" s="53"/>
      <c r="Q57" s="25"/>
      <c r="R57" s="23"/>
    </row>
    <row r="58" spans="2:18" ht="13.5">
      <c r="B58" s="22"/>
      <c r="C58" s="25"/>
      <c r="D58" s="52"/>
      <c r="E58" s="25"/>
      <c r="F58" s="25"/>
      <c r="G58" s="25"/>
      <c r="H58" s="53"/>
      <c r="I58" s="25"/>
      <c r="J58" s="52"/>
      <c r="K58" s="25"/>
      <c r="L58" s="25"/>
      <c r="M58" s="25"/>
      <c r="N58" s="25"/>
      <c r="O58" s="25"/>
      <c r="P58" s="53"/>
      <c r="Q58" s="25"/>
      <c r="R58" s="23"/>
    </row>
    <row r="59" spans="2:18" s="1" customFormat="1" ht="13.5">
      <c r="B59" s="34"/>
      <c r="C59" s="35"/>
      <c r="D59" s="54" t="s">
        <v>52</v>
      </c>
      <c r="E59" s="55"/>
      <c r="F59" s="55"/>
      <c r="G59" s="56" t="s">
        <v>53</v>
      </c>
      <c r="H59" s="57"/>
      <c r="I59" s="35"/>
      <c r="J59" s="54" t="s">
        <v>52</v>
      </c>
      <c r="K59" s="55"/>
      <c r="L59" s="55"/>
      <c r="M59" s="55"/>
      <c r="N59" s="56" t="s">
        <v>53</v>
      </c>
      <c r="O59" s="55"/>
      <c r="P59" s="57"/>
      <c r="Q59" s="35"/>
      <c r="R59" s="36"/>
    </row>
    <row r="60" spans="2:18" ht="13.5">
      <c r="B60" s="22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3"/>
    </row>
    <row r="61" spans="2:18" s="1" customFormat="1" ht="13.5">
      <c r="B61" s="34"/>
      <c r="C61" s="35"/>
      <c r="D61" s="49" t="s">
        <v>54</v>
      </c>
      <c r="E61" s="50"/>
      <c r="F61" s="50"/>
      <c r="G61" s="50"/>
      <c r="H61" s="51"/>
      <c r="I61" s="35"/>
      <c r="J61" s="49" t="s">
        <v>55</v>
      </c>
      <c r="K61" s="50"/>
      <c r="L61" s="50"/>
      <c r="M61" s="50"/>
      <c r="N61" s="50"/>
      <c r="O61" s="50"/>
      <c r="P61" s="51"/>
      <c r="Q61" s="35"/>
      <c r="R61" s="36"/>
    </row>
    <row r="62" spans="2:18" ht="13.5">
      <c r="B62" s="22"/>
      <c r="C62" s="25"/>
      <c r="D62" s="52"/>
      <c r="E62" s="25"/>
      <c r="F62" s="25"/>
      <c r="G62" s="25"/>
      <c r="H62" s="53"/>
      <c r="I62" s="25"/>
      <c r="J62" s="52"/>
      <c r="K62" s="25"/>
      <c r="L62" s="25"/>
      <c r="M62" s="25"/>
      <c r="N62" s="25"/>
      <c r="O62" s="25"/>
      <c r="P62" s="53"/>
      <c r="Q62" s="25"/>
      <c r="R62" s="23"/>
    </row>
    <row r="63" spans="2:18" ht="13.5">
      <c r="B63" s="22"/>
      <c r="C63" s="25"/>
      <c r="D63" s="52"/>
      <c r="E63" s="25"/>
      <c r="F63" s="25"/>
      <c r="G63" s="25"/>
      <c r="H63" s="53"/>
      <c r="I63" s="25"/>
      <c r="J63" s="52"/>
      <c r="K63" s="25"/>
      <c r="L63" s="25"/>
      <c r="M63" s="25"/>
      <c r="N63" s="25"/>
      <c r="O63" s="25"/>
      <c r="P63" s="53"/>
      <c r="Q63" s="25"/>
      <c r="R63" s="23"/>
    </row>
    <row r="64" spans="2:18" ht="13.5">
      <c r="B64" s="22"/>
      <c r="C64" s="25"/>
      <c r="D64" s="52"/>
      <c r="E64" s="25"/>
      <c r="F64" s="25"/>
      <c r="G64" s="25"/>
      <c r="H64" s="53"/>
      <c r="I64" s="25"/>
      <c r="J64" s="52"/>
      <c r="K64" s="25"/>
      <c r="L64" s="25"/>
      <c r="M64" s="25"/>
      <c r="N64" s="25"/>
      <c r="O64" s="25"/>
      <c r="P64" s="53"/>
      <c r="Q64" s="25"/>
      <c r="R64" s="23"/>
    </row>
    <row r="65" spans="2:18" ht="13.5">
      <c r="B65" s="22"/>
      <c r="C65" s="25"/>
      <c r="D65" s="52"/>
      <c r="E65" s="25"/>
      <c r="F65" s="25"/>
      <c r="G65" s="25"/>
      <c r="H65" s="53"/>
      <c r="I65" s="25"/>
      <c r="J65" s="52"/>
      <c r="K65" s="25"/>
      <c r="L65" s="25"/>
      <c r="M65" s="25"/>
      <c r="N65" s="25"/>
      <c r="O65" s="25"/>
      <c r="P65" s="53"/>
      <c r="Q65" s="25"/>
      <c r="R65" s="23"/>
    </row>
    <row r="66" spans="2:18" ht="13.5">
      <c r="B66" s="22"/>
      <c r="C66" s="25"/>
      <c r="D66" s="52"/>
      <c r="E66" s="25"/>
      <c r="F66" s="25"/>
      <c r="G66" s="25"/>
      <c r="H66" s="53"/>
      <c r="I66" s="25"/>
      <c r="J66" s="52"/>
      <c r="K66" s="25"/>
      <c r="L66" s="25"/>
      <c r="M66" s="25"/>
      <c r="N66" s="25"/>
      <c r="O66" s="25"/>
      <c r="P66" s="53"/>
      <c r="Q66" s="25"/>
      <c r="R66" s="23"/>
    </row>
    <row r="67" spans="2:18" ht="13.5">
      <c r="B67" s="22"/>
      <c r="C67" s="25"/>
      <c r="D67" s="52"/>
      <c r="E67" s="25"/>
      <c r="F67" s="25"/>
      <c r="G67" s="25"/>
      <c r="H67" s="53"/>
      <c r="I67" s="25"/>
      <c r="J67" s="52"/>
      <c r="K67" s="25"/>
      <c r="L67" s="25"/>
      <c r="M67" s="25"/>
      <c r="N67" s="25"/>
      <c r="O67" s="25"/>
      <c r="P67" s="53"/>
      <c r="Q67" s="25"/>
      <c r="R67" s="23"/>
    </row>
    <row r="68" spans="2:18" ht="13.5">
      <c r="B68" s="22"/>
      <c r="C68" s="25"/>
      <c r="D68" s="52"/>
      <c r="E68" s="25"/>
      <c r="F68" s="25"/>
      <c r="G68" s="25"/>
      <c r="H68" s="53"/>
      <c r="I68" s="25"/>
      <c r="J68" s="52"/>
      <c r="K68" s="25"/>
      <c r="L68" s="25"/>
      <c r="M68" s="25"/>
      <c r="N68" s="25"/>
      <c r="O68" s="25"/>
      <c r="P68" s="53"/>
      <c r="Q68" s="25"/>
      <c r="R68" s="23"/>
    </row>
    <row r="69" spans="2:18" ht="13.5">
      <c r="B69" s="22"/>
      <c r="C69" s="25"/>
      <c r="D69" s="52"/>
      <c r="E69" s="25"/>
      <c r="F69" s="25"/>
      <c r="G69" s="25"/>
      <c r="H69" s="53"/>
      <c r="I69" s="25"/>
      <c r="J69" s="52"/>
      <c r="K69" s="25"/>
      <c r="L69" s="25"/>
      <c r="M69" s="25"/>
      <c r="N69" s="25"/>
      <c r="O69" s="25"/>
      <c r="P69" s="53"/>
      <c r="Q69" s="25"/>
      <c r="R69" s="23"/>
    </row>
    <row r="70" spans="2:18" s="1" customFormat="1" ht="13.5">
      <c r="B70" s="34"/>
      <c r="C70" s="35"/>
      <c r="D70" s="54" t="s">
        <v>52</v>
      </c>
      <c r="E70" s="55"/>
      <c r="F70" s="55"/>
      <c r="G70" s="56" t="s">
        <v>53</v>
      </c>
      <c r="H70" s="57"/>
      <c r="I70" s="35"/>
      <c r="J70" s="54" t="s">
        <v>52</v>
      </c>
      <c r="K70" s="55"/>
      <c r="L70" s="55"/>
      <c r="M70" s="55"/>
      <c r="N70" s="56" t="s">
        <v>53</v>
      </c>
      <c r="O70" s="55"/>
      <c r="P70" s="57"/>
      <c r="Q70" s="35"/>
      <c r="R70" s="36"/>
    </row>
    <row r="71" spans="2:18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5" customHeight="1">
      <c r="B75" s="125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7"/>
    </row>
    <row r="76" spans="2:21" s="1" customFormat="1" ht="36.95" customHeight="1">
      <c r="B76" s="34"/>
      <c r="C76" s="179" t="s">
        <v>130</v>
      </c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36"/>
      <c r="T76" s="128"/>
      <c r="U76" s="128"/>
    </row>
    <row r="77" spans="2:21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  <c r="T77" s="128"/>
      <c r="U77" s="128"/>
    </row>
    <row r="78" spans="2:21" s="1" customFormat="1" ht="30" customHeight="1">
      <c r="B78" s="34"/>
      <c r="C78" s="29" t="s">
        <v>19</v>
      </c>
      <c r="D78" s="35"/>
      <c r="E78" s="35"/>
      <c r="F78" s="224" t="str">
        <f>F6</f>
        <v>D 1.01_VV_PZS_r0</v>
      </c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35"/>
      <c r="R78" s="36"/>
      <c r="T78" s="128"/>
      <c r="U78" s="128"/>
    </row>
    <row r="79" spans="2:21" s="1" customFormat="1" ht="36.95" customHeight="1">
      <c r="B79" s="34"/>
      <c r="C79" s="68" t="s">
        <v>127</v>
      </c>
      <c r="D79" s="35"/>
      <c r="E79" s="35"/>
      <c r="F79" s="199" t="str">
        <f>F7</f>
        <v>D 1.2.1 - KOMUNIKACE - D 1.2.1 - KOMUNIKACE A ZP...</v>
      </c>
      <c r="G79" s="226"/>
      <c r="H79" s="226"/>
      <c r="I79" s="226"/>
      <c r="J79" s="226"/>
      <c r="K79" s="226"/>
      <c r="L79" s="226"/>
      <c r="M79" s="226"/>
      <c r="N79" s="226"/>
      <c r="O79" s="226"/>
      <c r="P79" s="226"/>
      <c r="Q79" s="35"/>
      <c r="R79" s="36"/>
      <c r="T79" s="128"/>
      <c r="U79" s="128"/>
    </row>
    <row r="80" spans="2:21" s="1" customFormat="1" ht="6.95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  <c r="T80" s="128"/>
      <c r="U80" s="128"/>
    </row>
    <row r="81" spans="2:21" s="1" customFormat="1" ht="18" customHeight="1">
      <c r="B81" s="34"/>
      <c r="C81" s="29" t="s">
        <v>24</v>
      </c>
      <c r="D81" s="35"/>
      <c r="E81" s="35"/>
      <c r="F81" s="27" t="str">
        <f>F9</f>
        <v xml:space="preserve"> </v>
      </c>
      <c r="G81" s="35"/>
      <c r="H81" s="35"/>
      <c r="I81" s="35"/>
      <c r="J81" s="35"/>
      <c r="K81" s="29" t="s">
        <v>26</v>
      </c>
      <c r="L81" s="35"/>
      <c r="M81" s="228" t="str">
        <f>IF(O9="","",O9)</f>
        <v>3.7.2018</v>
      </c>
      <c r="N81" s="228"/>
      <c r="O81" s="228"/>
      <c r="P81" s="228"/>
      <c r="Q81" s="35"/>
      <c r="R81" s="36"/>
      <c r="T81" s="128"/>
      <c r="U81" s="128"/>
    </row>
    <row r="82" spans="2:21" s="1" customFormat="1" ht="6.95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  <c r="T82" s="128"/>
      <c r="U82" s="128"/>
    </row>
    <row r="83" spans="2:21" s="1" customFormat="1" ht="13.5">
      <c r="B83" s="34"/>
      <c r="C83" s="29" t="s">
        <v>28</v>
      </c>
      <c r="D83" s="35"/>
      <c r="E83" s="35"/>
      <c r="F83" s="27" t="str">
        <f>E12</f>
        <v xml:space="preserve"> </v>
      </c>
      <c r="G83" s="35"/>
      <c r="H83" s="35"/>
      <c r="I83" s="35"/>
      <c r="J83" s="35"/>
      <c r="K83" s="29" t="s">
        <v>33</v>
      </c>
      <c r="L83" s="35"/>
      <c r="M83" s="183" t="str">
        <f>E18</f>
        <v xml:space="preserve"> </v>
      </c>
      <c r="N83" s="183"/>
      <c r="O83" s="183"/>
      <c r="P83" s="183"/>
      <c r="Q83" s="183"/>
      <c r="R83" s="36"/>
      <c r="T83" s="128"/>
      <c r="U83" s="128"/>
    </row>
    <row r="84" spans="2:21" s="1" customFormat="1" ht="14.45" customHeight="1">
      <c r="B84" s="34"/>
      <c r="C84" s="29" t="s">
        <v>31</v>
      </c>
      <c r="D84" s="35"/>
      <c r="E84" s="35"/>
      <c r="F84" s="27" t="str">
        <f>IF(E15="","",E15)</f>
        <v>Vyplň údaj</v>
      </c>
      <c r="G84" s="35"/>
      <c r="H84" s="35"/>
      <c r="I84" s="35"/>
      <c r="J84" s="35"/>
      <c r="K84" s="29" t="s">
        <v>35</v>
      </c>
      <c r="L84" s="35"/>
      <c r="M84" s="183" t="str">
        <f>E21</f>
        <v xml:space="preserve"> </v>
      </c>
      <c r="N84" s="183"/>
      <c r="O84" s="183"/>
      <c r="P84" s="183"/>
      <c r="Q84" s="183"/>
      <c r="R84" s="36"/>
      <c r="T84" s="128"/>
      <c r="U84" s="128"/>
    </row>
    <row r="85" spans="2:21" s="1" customFormat="1" ht="10.3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  <c r="T85" s="128"/>
      <c r="U85" s="128"/>
    </row>
    <row r="86" spans="2:21" s="1" customFormat="1" ht="29.25" customHeight="1">
      <c r="B86" s="34"/>
      <c r="C86" s="235" t="s">
        <v>131</v>
      </c>
      <c r="D86" s="236"/>
      <c r="E86" s="236"/>
      <c r="F86" s="236"/>
      <c r="G86" s="236"/>
      <c r="H86" s="117"/>
      <c r="I86" s="117"/>
      <c r="J86" s="117"/>
      <c r="K86" s="117"/>
      <c r="L86" s="117"/>
      <c r="M86" s="117"/>
      <c r="N86" s="235" t="s">
        <v>132</v>
      </c>
      <c r="O86" s="236"/>
      <c r="P86" s="236"/>
      <c r="Q86" s="236"/>
      <c r="R86" s="36"/>
      <c r="T86" s="128"/>
      <c r="U86" s="128"/>
    </row>
    <row r="87" spans="2:21" s="1" customFormat="1" ht="10.3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  <c r="T87" s="128"/>
      <c r="U87" s="128"/>
    </row>
    <row r="88" spans="2:47" s="1" customFormat="1" ht="29.25" customHeight="1">
      <c r="B88" s="34"/>
      <c r="C88" s="129" t="s">
        <v>133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220">
        <f>N124</f>
        <v>0</v>
      </c>
      <c r="O88" s="237"/>
      <c r="P88" s="237"/>
      <c r="Q88" s="237"/>
      <c r="R88" s="36"/>
      <c r="T88" s="128"/>
      <c r="U88" s="128"/>
      <c r="AU88" s="18" t="s">
        <v>134</v>
      </c>
    </row>
    <row r="89" spans="2:21" s="6" customFormat="1" ht="24.95" customHeight="1">
      <c r="B89" s="130"/>
      <c r="C89" s="131"/>
      <c r="D89" s="132" t="s">
        <v>135</v>
      </c>
      <c r="E89" s="131"/>
      <c r="F89" s="131"/>
      <c r="G89" s="131"/>
      <c r="H89" s="131"/>
      <c r="I89" s="131"/>
      <c r="J89" s="131"/>
      <c r="K89" s="131"/>
      <c r="L89" s="131"/>
      <c r="M89" s="131"/>
      <c r="N89" s="238">
        <f>N125</f>
        <v>0</v>
      </c>
      <c r="O89" s="239"/>
      <c r="P89" s="239"/>
      <c r="Q89" s="239"/>
      <c r="R89" s="133"/>
      <c r="T89" s="134"/>
      <c r="U89" s="134"/>
    </row>
    <row r="90" spans="2:21" s="7" customFormat="1" ht="19.9" customHeight="1">
      <c r="B90" s="135"/>
      <c r="C90" s="136"/>
      <c r="D90" s="105" t="s">
        <v>1243</v>
      </c>
      <c r="E90" s="136"/>
      <c r="F90" s="136"/>
      <c r="G90" s="136"/>
      <c r="H90" s="136"/>
      <c r="I90" s="136"/>
      <c r="J90" s="136"/>
      <c r="K90" s="136"/>
      <c r="L90" s="136"/>
      <c r="M90" s="136"/>
      <c r="N90" s="216">
        <f>N126</f>
        <v>0</v>
      </c>
      <c r="O90" s="240"/>
      <c r="P90" s="240"/>
      <c r="Q90" s="240"/>
      <c r="R90" s="137"/>
      <c r="T90" s="138"/>
      <c r="U90" s="138"/>
    </row>
    <row r="91" spans="2:21" s="7" customFormat="1" ht="19.9" customHeight="1">
      <c r="B91" s="135"/>
      <c r="C91" s="136"/>
      <c r="D91" s="105" t="s">
        <v>1244</v>
      </c>
      <c r="E91" s="136"/>
      <c r="F91" s="136"/>
      <c r="G91" s="136"/>
      <c r="H91" s="136"/>
      <c r="I91" s="136"/>
      <c r="J91" s="136"/>
      <c r="K91" s="136"/>
      <c r="L91" s="136"/>
      <c r="M91" s="136"/>
      <c r="N91" s="216">
        <f>N143</f>
        <v>0</v>
      </c>
      <c r="O91" s="240"/>
      <c r="P91" s="240"/>
      <c r="Q91" s="240"/>
      <c r="R91" s="137"/>
      <c r="T91" s="138"/>
      <c r="U91" s="138"/>
    </row>
    <row r="92" spans="2:21" s="7" customFormat="1" ht="19.9" customHeight="1">
      <c r="B92" s="135"/>
      <c r="C92" s="136"/>
      <c r="D92" s="105" t="s">
        <v>1245</v>
      </c>
      <c r="E92" s="136"/>
      <c r="F92" s="136"/>
      <c r="G92" s="136"/>
      <c r="H92" s="136"/>
      <c r="I92" s="136"/>
      <c r="J92" s="136"/>
      <c r="K92" s="136"/>
      <c r="L92" s="136"/>
      <c r="M92" s="136"/>
      <c r="N92" s="216">
        <f>N163</f>
        <v>0</v>
      </c>
      <c r="O92" s="240"/>
      <c r="P92" s="240"/>
      <c r="Q92" s="240"/>
      <c r="R92" s="137"/>
      <c r="T92" s="138"/>
      <c r="U92" s="138"/>
    </row>
    <row r="93" spans="2:21" s="7" customFormat="1" ht="19.9" customHeight="1">
      <c r="B93" s="135"/>
      <c r="C93" s="136"/>
      <c r="D93" s="105" t="s">
        <v>142</v>
      </c>
      <c r="E93" s="136"/>
      <c r="F93" s="136"/>
      <c r="G93" s="136"/>
      <c r="H93" s="136"/>
      <c r="I93" s="136"/>
      <c r="J93" s="136"/>
      <c r="K93" s="136"/>
      <c r="L93" s="136"/>
      <c r="M93" s="136"/>
      <c r="N93" s="216">
        <f>N174</f>
        <v>0</v>
      </c>
      <c r="O93" s="240"/>
      <c r="P93" s="240"/>
      <c r="Q93" s="240"/>
      <c r="R93" s="137"/>
      <c r="T93" s="138"/>
      <c r="U93" s="138"/>
    </row>
    <row r="94" spans="2:21" s="7" customFormat="1" ht="19.9" customHeight="1">
      <c r="B94" s="135"/>
      <c r="C94" s="136"/>
      <c r="D94" s="105" t="s">
        <v>147</v>
      </c>
      <c r="E94" s="136"/>
      <c r="F94" s="136"/>
      <c r="G94" s="136"/>
      <c r="H94" s="136"/>
      <c r="I94" s="136"/>
      <c r="J94" s="136"/>
      <c r="K94" s="136"/>
      <c r="L94" s="136"/>
      <c r="M94" s="136"/>
      <c r="N94" s="216">
        <f>N187</f>
        <v>0</v>
      </c>
      <c r="O94" s="240"/>
      <c r="P94" s="240"/>
      <c r="Q94" s="240"/>
      <c r="R94" s="137"/>
      <c r="T94" s="138"/>
      <c r="U94" s="138"/>
    </row>
    <row r="95" spans="2:21" s="6" customFormat="1" ht="24.95" customHeight="1">
      <c r="B95" s="130"/>
      <c r="C95" s="131"/>
      <c r="D95" s="132" t="s">
        <v>148</v>
      </c>
      <c r="E95" s="131"/>
      <c r="F95" s="131"/>
      <c r="G95" s="131"/>
      <c r="H95" s="131"/>
      <c r="I95" s="131"/>
      <c r="J95" s="131"/>
      <c r="K95" s="131"/>
      <c r="L95" s="131"/>
      <c r="M95" s="131"/>
      <c r="N95" s="238">
        <f>N190</f>
        <v>0</v>
      </c>
      <c r="O95" s="239"/>
      <c r="P95" s="239"/>
      <c r="Q95" s="239"/>
      <c r="R95" s="133"/>
      <c r="T95" s="134"/>
      <c r="U95" s="134"/>
    </row>
    <row r="96" spans="2:21" s="7" customFormat="1" ht="19.9" customHeight="1">
      <c r="B96" s="135"/>
      <c r="C96" s="136"/>
      <c r="D96" s="105" t="s">
        <v>154</v>
      </c>
      <c r="E96" s="136"/>
      <c r="F96" s="136"/>
      <c r="G96" s="136"/>
      <c r="H96" s="136"/>
      <c r="I96" s="136"/>
      <c r="J96" s="136"/>
      <c r="K96" s="136"/>
      <c r="L96" s="136"/>
      <c r="M96" s="136"/>
      <c r="N96" s="216">
        <f>N191</f>
        <v>0</v>
      </c>
      <c r="O96" s="240"/>
      <c r="P96" s="240"/>
      <c r="Q96" s="240"/>
      <c r="R96" s="137"/>
      <c r="T96" s="138"/>
      <c r="U96" s="138"/>
    </row>
    <row r="97" spans="2:21" s="6" customFormat="1" ht="24.95" customHeight="1">
      <c r="B97" s="130"/>
      <c r="C97" s="131"/>
      <c r="D97" s="132" t="s">
        <v>162</v>
      </c>
      <c r="E97" s="131"/>
      <c r="F97" s="131"/>
      <c r="G97" s="131"/>
      <c r="H97" s="131"/>
      <c r="I97" s="131"/>
      <c r="J97" s="131"/>
      <c r="K97" s="131"/>
      <c r="L97" s="131"/>
      <c r="M97" s="131"/>
      <c r="N97" s="238">
        <f>N196</f>
        <v>0</v>
      </c>
      <c r="O97" s="239"/>
      <c r="P97" s="239"/>
      <c r="Q97" s="239"/>
      <c r="R97" s="133"/>
      <c r="T97" s="134"/>
      <c r="U97" s="134"/>
    </row>
    <row r="98" spans="2:21" s="1" customFormat="1" ht="21.75" customHeight="1">
      <c r="B98" s="34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6"/>
      <c r="T98" s="128"/>
      <c r="U98" s="128"/>
    </row>
    <row r="99" spans="2:21" s="1" customFormat="1" ht="29.25" customHeight="1">
      <c r="B99" s="34"/>
      <c r="C99" s="129" t="s">
        <v>163</v>
      </c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237">
        <f>ROUND(N100+N101+N102+N103+N104+N105,2)</f>
        <v>0</v>
      </c>
      <c r="O99" s="241"/>
      <c r="P99" s="241"/>
      <c r="Q99" s="241"/>
      <c r="R99" s="36"/>
      <c r="T99" s="139"/>
      <c r="U99" s="140" t="s">
        <v>40</v>
      </c>
    </row>
    <row r="100" spans="2:65" s="1" customFormat="1" ht="18" customHeight="1">
      <c r="B100" s="34"/>
      <c r="C100" s="35"/>
      <c r="D100" s="217" t="s">
        <v>164</v>
      </c>
      <c r="E100" s="218"/>
      <c r="F100" s="218"/>
      <c r="G100" s="218"/>
      <c r="H100" s="218"/>
      <c r="I100" s="35"/>
      <c r="J100" s="35"/>
      <c r="K100" s="35"/>
      <c r="L100" s="35"/>
      <c r="M100" s="35"/>
      <c r="N100" s="215">
        <f>ROUND(N88*T100,2)</f>
        <v>0</v>
      </c>
      <c r="O100" s="216"/>
      <c r="P100" s="216"/>
      <c r="Q100" s="216"/>
      <c r="R100" s="36"/>
      <c r="S100" s="141"/>
      <c r="T100" s="142"/>
      <c r="U100" s="143" t="s">
        <v>41</v>
      </c>
      <c r="V100" s="141"/>
      <c r="W100" s="141"/>
      <c r="X100" s="141"/>
      <c r="Y100" s="141"/>
      <c r="Z100" s="141"/>
      <c r="AA100" s="141"/>
      <c r="AB100" s="141"/>
      <c r="AC100" s="141"/>
      <c r="AD100" s="141"/>
      <c r="AE100" s="141"/>
      <c r="AF100" s="141"/>
      <c r="AG100" s="141"/>
      <c r="AH100" s="141"/>
      <c r="AI100" s="141"/>
      <c r="AJ100" s="141"/>
      <c r="AK100" s="141"/>
      <c r="AL100" s="141"/>
      <c r="AM100" s="141"/>
      <c r="AN100" s="141"/>
      <c r="AO100" s="141"/>
      <c r="AP100" s="141"/>
      <c r="AQ100" s="141"/>
      <c r="AR100" s="141"/>
      <c r="AS100" s="141"/>
      <c r="AT100" s="141"/>
      <c r="AU100" s="141"/>
      <c r="AV100" s="141"/>
      <c r="AW100" s="141"/>
      <c r="AX100" s="141"/>
      <c r="AY100" s="144" t="s">
        <v>165</v>
      </c>
      <c r="AZ100" s="141"/>
      <c r="BA100" s="141"/>
      <c r="BB100" s="141"/>
      <c r="BC100" s="141"/>
      <c r="BD100" s="141"/>
      <c r="BE100" s="145">
        <f aca="true" t="shared" si="0" ref="BE100:BE105">IF(U100="základní",N100,0)</f>
        <v>0</v>
      </c>
      <c r="BF100" s="145">
        <f aca="true" t="shared" si="1" ref="BF100:BF105">IF(U100="snížená",N100,0)</f>
        <v>0</v>
      </c>
      <c r="BG100" s="145">
        <f aca="true" t="shared" si="2" ref="BG100:BG105">IF(U100="zákl. přenesená",N100,0)</f>
        <v>0</v>
      </c>
      <c r="BH100" s="145">
        <f aca="true" t="shared" si="3" ref="BH100:BH105">IF(U100="sníž. přenesená",N100,0)</f>
        <v>0</v>
      </c>
      <c r="BI100" s="145">
        <f aca="true" t="shared" si="4" ref="BI100:BI105">IF(U100="nulová",N100,0)</f>
        <v>0</v>
      </c>
      <c r="BJ100" s="144" t="s">
        <v>83</v>
      </c>
      <c r="BK100" s="141"/>
      <c r="BL100" s="141"/>
      <c r="BM100" s="141"/>
    </row>
    <row r="101" spans="2:65" s="1" customFormat="1" ht="18" customHeight="1">
      <c r="B101" s="34"/>
      <c r="C101" s="35"/>
      <c r="D101" s="217" t="s">
        <v>166</v>
      </c>
      <c r="E101" s="218"/>
      <c r="F101" s="218"/>
      <c r="G101" s="218"/>
      <c r="H101" s="218"/>
      <c r="I101" s="35"/>
      <c r="J101" s="35"/>
      <c r="K101" s="35"/>
      <c r="L101" s="35"/>
      <c r="M101" s="35"/>
      <c r="N101" s="215">
        <f>ROUND(N88*T101,2)</f>
        <v>0</v>
      </c>
      <c r="O101" s="216"/>
      <c r="P101" s="216"/>
      <c r="Q101" s="216"/>
      <c r="R101" s="36"/>
      <c r="S101" s="141"/>
      <c r="T101" s="142"/>
      <c r="U101" s="143" t="s">
        <v>41</v>
      </c>
      <c r="V101" s="141"/>
      <c r="W101" s="141"/>
      <c r="X101" s="141"/>
      <c r="Y101" s="141"/>
      <c r="Z101" s="141"/>
      <c r="AA101" s="141"/>
      <c r="AB101" s="141"/>
      <c r="AC101" s="141"/>
      <c r="AD101" s="141"/>
      <c r="AE101" s="141"/>
      <c r="AF101" s="141"/>
      <c r="AG101" s="141"/>
      <c r="AH101" s="141"/>
      <c r="AI101" s="141"/>
      <c r="AJ101" s="141"/>
      <c r="AK101" s="141"/>
      <c r="AL101" s="141"/>
      <c r="AM101" s="141"/>
      <c r="AN101" s="141"/>
      <c r="AO101" s="141"/>
      <c r="AP101" s="141"/>
      <c r="AQ101" s="141"/>
      <c r="AR101" s="141"/>
      <c r="AS101" s="141"/>
      <c r="AT101" s="141"/>
      <c r="AU101" s="141"/>
      <c r="AV101" s="141"/>
      <c r="AW101" s="141"/>
      <c r="AX101" s="141"/>
      <c r="AY101" s="144" t="s">
        <v>165</v>
      </c>
      <c r="AZ101" s="141"/>
      <c r="BA101" s="141"/>
      <c r="BB101" s="141"/>
      <c r="BC101" s="141"/>
      <c r="BD101" s="141"/>
      <c r="BE101" s="145">
        <f t="shared" si="0"/>
        <v>0</v>
      </c>
      <c r="BF101" s="145">
        <f t="shared" si="1"/>
        <v>0</v>
      </c>
      <c r="BG101" s="145">
        <f t="shared" si="2"/>
        <v>0</v>
      </c>
      <c r="BH101" s="145">
        <f t="shared" si="3"/>
        <v>0</v>
      </c>
      <c r="BI101" s="145">
        <f t="shared" si="4"/>
        <v>0</v>
      </c>
      <c r="BJ101" s="144" t="s">
        <v>83</v>
      </c>
      <c r="BK101" s="141"/>
      <c r="BL101" s="141"/>
      <c r="BM101" s="141"/>
    </row>
    <row r="102" spans="2:65" s="1" customFormat="1" ht="18" customHeight="1">
      <c r="B102" s="34"/>
      <c r="C102" s="35"/>
      <c r="D102" s="217" t="s">
        <v>167</v>
      </c>
      <c r="E102" s="218"/>
      <c r="F102" s="218"/>
      <c r="G102" s="218"/>
      <c r="H102" s="218"/>
      <c r="I102" s="35"/>
      <c r="J102" s="35"/>
      <c r="K102" s="35"/>
      <c r="L102" s="35"/>
      <c r="M102" s="35"/>
      <c r="N102" s="215">
        <f>ROUND(N88*T102,2)</f>
        <v>0</v>
      </c>
      <c r="O102" s="216"/>
      <c r="P102" s="216"/>
      <c r="Q102" s="216"/>
      <c r="R102" s="36"/>
      <c r="S102" s="141"/>
      <c r="T102" s="142"/>
      <c r="U102" s="143" t="s">
        <v>41</v>
      </c>
      <c r="V102" s="141"/>
      <c r="W102" s="141"/>
      <c r="X102" s="141"/>
      <c r="Y102" s="141"/>
      <c r="Z102" s="141"/>
      <c r="AA102" s="141"/>
      <c r="AB102" s="141"/>
      <c r="AC102" s="141"/>
      <c r="AD102" s="141"/>
      <c r="AE102" s="141"/>
      <c r="AF102" s="141"/>
      <c r="AG102" s="141"/>
      <c r="AH102" s="141"/>
      <c r="AI102" s="141"/>
      <c r="AJ102" s="141"/>
      <c r="AK102" s="141"/>
      <c r="AL102" s="141"/>
      <c r="AM102" s="141"/>
      <c r="AN102" s="141"/>
      <c r="AO102" s="141"/>
      <c r="AP102" s="141"/>
      <c r="AQ102" s="141"/>
      <c r="AR102" s="141"/>
      <c r="AS102" s="141"/>
      <c r="AT102" s="141"/>
      <c r="AU102" s="141"/>
      <c r="AV102" s="141"/>
      <c r="AW102" s="141"/>
      <c r="AX102" s="141"/>
      <c r="AY102" s="144" t="s">
        <v>165</v>
      </c>
      <c r="AZ102" s="141"/>
      <c r="BA102" s="141"/>
      <c r="BB102" s="141"/>
      <c r="BC102" s="141"/>
      <c r="BD102" s="141"/>
      <c r="BE102" s="145">
        <f t="shared" si="0"/>
        <v>0</v>
      </c>
      <c r="BF102" s="145">
        <f t="shared" si="1"/>
        <v>0</v>
      </c>
      <c r="BG102" s="145">
        <f t="shared" si="2"/>
        <v>0</v>
      </c>
      <c r="BH102" s="145">
        <f t="shared" si="3"/>
        <v>0</v>
      </c>
      <c r="BI102" s="145">
        <f t="shared" si="4"/>
        <v>0</v>
      </c>
      <c r="BJ102" s="144" t="s">
        <v>83</v>
      </c>
      <c r="BK102" s="141"/>
      <c r="BL102" s="141"/>
      <c r="BM102" s="141"/>
    </row>
    <row r="103" spans="2:65" s="1" customFormat="1" ht="18" customHeight="1">
      <c r="B103" s="34"/>
      <c r="C103" s="35"/>
      <c r="D103" s="217" t="s">
        <v>168</v>
      </c>
      <c r="E103" s="218"/>
      <c r="F103" s="218"/>
      <c r="G103" s="218"/>
      <c r="H103" s="218"/>
      <c r="I103" s="35"/>
      <c r="J103" s="35"/>
      <c r="K103" s="35"/>
      <c r="L103" s="35"/>
      <c r="M103" s="35"/>
      <c r="N103" s="215">
        <f>ROUND(N88*T103,2)</f>
        <v>0</v>
      </c>
      <c r="O103" s="216"/>
      <c r="P103" s="216"/>
      <c r="Q103" s="216"/>
      <c r="R103" s="36"/>
      <c r="S103" s="141"/>
      <c r="T103" s="142"/>
      <c r="U103" s="143" t="s">
        <v>41</v>
      </c>
      <c r="V103" s="141"/>
      <c r="W103" s="141"/>
      <c r="X103" s="141"/>
      <c r="Y103" s="141"/>
      <c r="Z103" s="141"/>
      <c r="AA103" s="141"/>
      <c r="AB103" s="141"/>
      <c r="AC103" s="141"/>
      <c r="AD103" s="141"/>
      <c r="AE103" s="141"/>
      <c r="AF103" s="141"/>
      <c r="AG103" s="141"/>
      <c r="AH103" s="141"/>
      <c r="AI103" s="141"/>
      <c r="AJ103" s="141"/>
      <c r="AK103" s="141"/>
      <c r="AL103" s="141"/>
      <c r="AM103" s="141"/>
      <c r="AN103" s="141"/>
      <c r="AO103" s="141"/>
      <c r="AP103" s="141"/>
      <c r="AQ103" s="141"/>
      <c r="AR103" s="141"/>
      <c r="AS103" s="141"/>
      <c r="AT103" s="141"/>
      <c r="AU103" s="141"/>
      <c r="AV103" s="141"/>
      <c r="AW103" s="141"/>
      <c r="AX103" s="141"/>
      <c r="AY103" s="144" t="s">
        <v>165</v>
      </c>
      <c r="AZ103" s="141"/>
      <c r="BA103" s="141"/>
      <c r="BB103" s="141"/>
      <c r="BC103" s="141"/>
      <c r="BD103" s="141"/>
      <c r="BE103" s="145">
        <f t="shared" si="0"/>
        <v>0</v>
      </c>
      <c r="BF103" s="145">
        <f t="shared" si="1"/>
        <v>0</v>
      </c>
      <c r="BG103" s="145">
        <f t="shared" si="2"/>
        <v>0</v>
      </c>
      <c r="BH103" s="145">
        <f t="shared" si="3"/>
        <v>0</v>
      </c>
      <c r="BI103" s="145">
        <f t="shared" si="4"/>
        <v>0</v>
      </c>
      <c r="BJ103" s="144" t="s">
        <v>83</v>
      </c>
      <c r="BK103" s="141"/>
      <c r="BL103" s="141"/>
      <c r="BM103" s="141"/>
    </row>
    <row r="104" spans="2:65" s="1" customFormat="1" ht="18" customHeight="1">
      <c r="B104" s="34"/>
      <c r="C104" s="35"/>
      <c r="D104" s="217" t="s">
        <v>169</v>
      </c>
      <c r="E104" s="218"/>
      <c r="F104" s="218"/>
      <c r="G104" s="218"/>
      <c r="H104" s="218"/>
      <c r="I104" s="35"/>
      <c r="J104" s="35"/>
      <c r="K104" s="35"/>
      <c r="L104" s="35"/>
      <c r="M104" s="35"/>
      <c r="N104" s="215">
        <f>ROUND(N88*T104,2)</f>
        <v>0</v>
      </c>
      <c r="O104" s="216"/>
      <c r="P104" s="216"/>
      <c r="Q104" s="216"/>
      <c r="R104" s="36"/>
      <c r="S104" s="141"/>
      <c r="T104" s="142"/>
      <c r="U104" s="143" t="s">
        <v>41</v>
      </c>
      <c r="V104" s="141"/>
      <c r="W104" s="141"/>
      <c r="X104" s="141"/>
      <c r="Y104" s="141"/>
      <c r="Z104" s="141"/>
      <c r="AA104" s="141"/>
      <c r="AB104" s="141"/>
      <c r="AC104" s="141"/>
      <c r="AD104" s="141"/>
      <c r="AE104" s="141"/>
      <c r="AF104" s="141"/>
      <c r="AG104" s="141"/>
      <c r="AH104" s="141"/>
      <c r="AI104" s="141"/>
      <c r="AJ104" s="141"/>
      <c r="AK104" s="141"/>
      <c r="AL104" s="141"/>
      <c r="AM104" s="141"/>
      <c r="AN104" s="141"/>
      <c r="AO104" s="141"/>
      <c r="AP104" s="141"/>
      <c r="AQ104" s="141"/>
      <c r="AR104" s="141"/>
      <c r="AS104" s="141"/>
      <c r="AT104" s="141"/>
      <c r="AU104" s="141"/>
      <c r="AV104" s="141"/>
      <c r="AW104" s="141"/>
      <c r="AX104" s="141"/>
      <c r="AY104" s="144" t="s">
        <v>165</v>
      </c>
      <c r="AZ104" s="141"/>
      <c r="BA104" s="141"/>
      <c r="BB104" s="141"/>
      <c r="BC104" s="141"/>
      <c r="BD104" s="141"/>
      <c r="BE104" s="145">
        <f t="shared" si="0"/>
        <v>0</v>
      </c>
      <c r="BF104" s="145">
        <f t="shared" si="1"/>
        <v>0</v>
      </c>
      <c r="BG104" s="145">
        <f t="shared" si="2"/>
        <v>0</v>
      </c>
      <c r="BH104" s="145">
        <f t="shared" si="3"/>
        <v>0</v>
      </c>
      <c r="BI104" s="145">
        <f t="shared" si="4"/>
        <v>0</v>
      </c>
      <c r="BJ104" s="144" t="s">
        <v>83</v>
      </c>
      <c r="BK104" s="141"/>
      <c r="BL104" s="141"/>
      <c r="BM104" s="141"/>
    </row>
    <row r="105" spans="2:65" s="1" customFormat="1" ht="18" customHeight="1">
      <c r="B105" s="34"/>
      <c r="C105" s="35"/>
      <c r="D105" s="105" t="s">
        <v>170</v>
      </c>
      <c r="E105" s="35"/>
      <c r="F105" s="35"/>
      <c r="G105" s="35"/>
      <c r="H105" s="35"/>
      <c r="I105" s="35"/>
      <c r="J105" s="35"/>
      <c r="K105" s="35"/>
      <c r="L105" s="35"/>
      <c r="M105" s="35"/>
      <c r="N105" s="215">
        <f>ROUND(N88*T105,2)</f>
        <v>0</v>
      </c>
      <c r="O105" s="216"/>
      <c r="P105" s="216"/>
      <c r="Q105" s="216"/>
      <c r="R105" s="36"/>
      <c r="S105" s="141"/>
      <c r="T105" s="146"/>
      <c r="U105" s="147" t="s">
        <v>43</v>
      </c>
      <c r="V105" s="141"/>
      <c r="W105" s="141"/>
      <c r="X105" s="141"/>
      <c r="Y105" s="141"/>
      <c r="Z105" s="141"/>
      <c r="AA105" s="141"/>
      <c r="AB105" s="141"/>
      <c r="AC105" s="141"/>
      <c r="AD105" s="141"/>
      <c r="AE105" s="141"/>
      <c r="AF105" s="141"/>
      <c r="AG105" s="141"/>
      <c r="AH105" s="141"/>
      <c r="AI105" s="141"/>
      <c r="AJ105" s="141"/>
      <c r="AK105" s="141"/>
      <c r="AL105" s="141"/>
      <c r="AM105" s="141"/>
      <c r="AN105" s="141"/>
      <c r="AO105" s="141"/>
      <c r="AP105" s="141"/>
      <c r="AQ105" s="141"/>
      <c r="AR105" s="141"/>
      <c r="AS105" s="141"/>
      <c r="AT105" s="141"/>
      <c r="AU105" s="141"/>
      <c r="AV105" s="141"/>
      <c r="AW105" s="141"/>
      <c r="AX105" s="141"/>
      <c r="AY105" s="144" t="s">
        <v>171</v>
      </c>
      <c r="AZ105" s="141"/>
      <c r="BA105" s="141"/>
      <c r="BB105" s="141"/>
      <c r="BC105" s="141"/>
      <c r="BD105" s="141"/>
      <c r="BE105" s="145">
        <f t="shared" si="0"/>
        <v>0</v>
      </c>
      <c r="BF105" s="145">
        <f t="shared" si="1"/>
        <v>0</v>
      </c>
      <c r="BG105" s="145">
        <f t="shared" si="2"/>
        <v>0</v>
      </c>
      <c r="BH105" s="145">
        <f t="shared" si="3"/>
        <v>0</v>
      </c>
      <c r="BI105" s="145">
        <f t="shared" si="4"/>
        <v>0</v>
      </c>
      <c r="BJ105" s="144" t="s">
        <v>125</v>
      </c>
      <c r="BK105" s="141"/>
      <c r="BL105" s="141"/>
      <c r="BM105" s="141"/>
    </row>
    <row r="106" spans="2:21" s="1" customFormat="1" ht="13.5">
      <c r="B106" s="34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6"/>
      <c r="T106" s="128"/>
      <c r="U106" s="128"/>
    </row>
    <row r="107" spans="2:21" s="1" customFormat="1" ht="29.25" customHeight="1">
      <c r="B107" s="34"/>
      <c r="C107" s="116" t="s">
        <v>119</v>
      </c>
      <c r="D107" s="117"/>
      <c r="E107" s="117"/>
      <c r="F107" s="117"/>
      <c r="G107" s="117"/>
      <c r="H107" s="117"/>
      <c r="I107" s="117"/>
      <c r="J107" s="117"/>
      <c r="K107" s="117"/>
      <c r="L107" s="221">
        <f>ROUND(SUM(N88+N99),2)</f>
        <v>0</v>
      </c>
      <c r="M107" s="221"/>
      <c r="N107" s="221"/>
      <c r="O107" s="221"/>
      <c r="P107" s="221"/>
      <c r="Q107" s="221"/>
      <c r="R107" s="36"/>
      <c r="T107" s="128"/>
      <c r="U107" s="128"/>
    </row>
    <row r="108" spans="2:21" s="1" customFormat="1" ht="6.95" customHeight="1">
      <c r="B108" s="58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60"/>
      <c r="T108" s="128"/>
      <c r="U108" s="128"/>
    </row>
    <row r="112" spans="2:18" s="1" customFormat="1" ht="6.95" customHeight="1">
      <c r="B112" s="61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3"/>
    </row>
    <row r="113" spans="2:18" s="1" customFormat="1" ht="36.95" customHeight="1">
      <c r="B113" s="34"/>
      <c r="C113" s="179" t="s">
        <v>172</v>
      </c>
      <c r="D113" s="226"/>
      <c r="E113" s="226"/>
      <c r="F113" s="226"/>
      <c r="G113" s="226"/>
      <c r="H113" s="226"/>
      <c r="I113" s="226"/>
      <c r="J113" s="226"/>
      <c r="K113" s="226"/>
      <c r="L113" s="226"/>
      <c r="M113" s="226"/>
      <c r="N113" s="226"/>
      <c r="O113" s="226"/>
      <c r="P113" s="226"/>
      <c r="Q113" s="226"/>
      <c r="R113" s="36"/>
    </row>
    <row r="114" spans="2:18" s="1" customFormat="1" ht="6.95" customHeight="1">
      <c r="B114" s="34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6"/>
    </row>
    <row r="115" spans="2:18" s="1" customFormat="1" ht="30" customHeight="1">
      <c r="B115" s="34"/>
      <c r="C115" s="29" t="s">
        <v>19</v>
      </c>
      <c r="D115" s="35"/>
      <c r="E115" s="35"/>
      <c r="F115" s="224" t="str">
        <f>F6</f>
        <v>D 1.01_VV_PZS_r0</v>
      </c>
      <c r="G115" s="225"/>
      <c r="H115" s="225"/>
      <c r="I115" s="225"/>
      <c r="J115" s="225"/>
      <c r="K115" s="225"/>
      <c r="L115" s="225"/>
      <c r="M115" s="225"/>
      <c r="N115" s="225"/>
      <c r="O115" s="225"/>
      <c r="P115" s="225"/>
      <c r="Q115" s="35"/>
      <c r="R115" s="36"/>
    </row>
    <row r="116" spans="2:18" s="1" customFormat="1" ht="36.95" customHeight="1">
      <c r="B116" s="34"/>
      <c r="C116" s="68" t="s">
        <v>127</v>
      </c>
      <c r="D116" s="35"/>
      <c r="E116" s="35"/>
      <c r="F116" s="199" t="str">
        <f>F7</f>
        <v>D 1.2.1 - KOMUNIKACE - D 1.2.1 - KOMUNIKACE A ZP...</v>
      </c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35"/>
      <c r="R116" s="36"/>
    </row>
    <row r="117" spans="2:18" s="1" customFormat="1" ht="6.95" customHeight="1">
      <c r="B117" s="34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6"/>
    </row>
    <row r="118" spans="2:18" s="1" customFormat="1" ht="18" customHeight="1">
      <c r="B118" s="34"/>
      <c r="C118" s="29" t="s">
        <v>24</v>
      </c>
      <c r="D118" s="35"/>
      <c r="E118" s="35"/>
      <c r="F118" s="27" t="str">
        <f>F9</f>
        <v xml:space="preserve"> </v>
      </c>
      <c r="G118" s="35"/>
      <c r="H118" s="35"/>
      <c r="I118" s="35"/>
      <c r="J118" s="35"/>
      <c r="K118" s="29" t="s">
        <v>26</v>
      </c>
      <c r="L118" s="35"/>
      <c r="M118" s="228" t="str">
        <f>IF(O9="","",O9)</f>
        <v>3.7.2018</v>
      </c>
      <c r="N118" s="228"/>
      <c r="O118" s="228"/>
      <c r="P118" s="228"/>
      <c r="Q118" s="35"/>
      <c r="R118" s="36"/>
    </row>
    <row r="119" spans="2:18" s="1" customFormat="1" ht="6.95" customHeight="1">
      <c r="B119" s="34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6"/>
    </row>
    <row r="120" spans="2:18" s="1" customFormat="1" ht="13.5">
      <c r="B120" s="34"/>
      <c r="C120" s="29" t="s">
        <v>28</v>
      </c>
      <c r="D120" s="35"/>
      <c r="E120" s="35"/>
      <c r="F120" s="27" t="str">
        <f>E12</f>
        <v xml:space="preserve"> </v>
      </c>
      <c r="G120" s="35"/>
      <c r="H120" s="35"/>
      <c r="I120" s="35"/>
      <c r="J120" s="35"/>
      <c r="K120" s="29" t="s">
        <v>33</v>
      </c>
      <c r="L120" s="35"/>
      <c r="M120" s="183" t="str">
        <f>E18</f>
        <v xml:space="preserve"> </v>
      </c>
      <c r="N120" s="183"/>
      <c r="O120" s="183"/>
      <c r="P120" s="183"/>
      <c r="Q120" s="183"/>
      <c r="R120" s="36"/>
    </row>
    <row r="121" spans="2:18" s="1" customFormat="1" ht="14.45" customHeight="1">
      <c r="B121" s="34"/>
      <c r="C121" s="29" t="s">
        <v>31</v>
      </c>
      <c r="D121" s="35"/>
      <c r="E121" s="35"/>
      <c r="F121" s="27" t="str">
        <f>IF(E15="","",E15)</f>
        <v>Vyplň údaj</v>
      </c>
      <c r="G121" s="35"/>
      <c r="H121" s="35"/>
      <c r="I121" s="35"/>
      <c r="J121" s="35"/>
      <c r="K121" s="29" t="s">
        <v>35</v>
      </c>
      <c r="L121" s="35"/>
      <c r="M121" s="183" t="str">
        <f>E21</f>
        <v xml:space="preserve"> </v>
      </c>
      <c r="N121" s="183"/>
      <c r="O121" s="183"/>
      <c r="P121" s="183"/>
      <c r="Q121" s="183"/>
      <c r="R121" s="36"/>
    </row>
    <row r="122" spans="2:18" s="1" customFormat="1" ht="10.35" customHeight="1">
      <c r="B122" s="34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6"/>
    </row>
    <row r="123" spans="2:27" s="8" customFormat="1" ht="29.25" customHeight="1">
      <c r="B123" s="148"/>
      <c r="C123" s="149" t="s">
        <v>173</v>
      </c>
      <c r="D123" s="150" t="s">
        <v>174</v>
      </c>
      <c r="E123" s="150" t="s">
        <v>58</v>
      </c>
      <c r="F123" s="242" t="s">
        <v>175</v>
      </c>
      <c r="G123" s="242"/>
      <c r="H123" s="242"/>
      <c r="I123" s="242"/>
      <c r="J123" s="150" t="s">
        <v>176</v>
      </c>
      <c r="K123" s="150" t="s">
        <v>177</v>
      </c>
      <c r="L123" s="242" t="s">
        <v>178</v>
      </c>
      <c r="M123" s="242"/>
      <c r="N123" s="242" t="s">
        <v>132</v>
      </c>
      <c r="O123" s="242"/>
      <c r="P123" s="242"/>
      <c r="Q123" s="243"/>
      <c r="R123" s="151"/>
      <c r="T123" s="79" t="s">
        <v>179</v>
      </c>
      <c r="U123" s="80" t="s">
        <v>40</v>
      </c>
      <c r="V123" s="80" t="s">
        <v>180</v>
      </c>
      <c r="W123" s="80" t="s">
        <v>181</v>
      </c>
      <c r="X123" s="80" t="s">
        <v>182</v>
      </c>
      <c r="Y123" s="80" t="s">
        <v>183</v>
      </c>
      <c r="Z123" s="80" t="s">
        <v>184</v>
      </c>
      <c r="AA123" s="81" t="s">
        <v>185</v>
      </c>
    </row>
    <row r="124" spans="2:63" s="1" customFormat="1" ht="29.25" customHeight="1">
      <c r="B124" s="34"/>
      <c r="C124" s="83" t="s">
        <v>129</v>
      </c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252">
        <f>BK124</f>
        <v>0</v>
      </c>
      <c r="O124" s="253"/>
      <c r="P124" s="253"/>
      <c r="Q124" s="253"/>
      <c r="R124" s="36"/>
      <c r="T124" s="82"/>
      <c r="U124" s="50"/>
      <c r="V124" s="50"/>
      <c r="W124" s="152">
        <f>W125+W190+W196+W199</f>
        <v>0</v>
      </c>
      <c r="X124" s="50"/>
      <c r="Y124" s="152">
        <f>Y125+Y190+Y196+Y199</f>
        <v>0</v>
      </c>
      <c r="Z124" s="50"/>
      <c r="AA124" s="153">
        <f>AA125+AA190+AA196+AA199</f>
        <v>0</v>
      </c>
      <c r="AT124" s="18" t="s">
        <v>75</v>
      </c>
      <c r="AU124" s="18" t="s">
        <v>134</v>
      </c>
      <c r="BK124" s="154">
        <f>BK125+BK190+BK196+BK199</f>
        <v>0</v>
      </c>
    </row>
    <row r="125" spans="2:63" s="9" customFormat="1" ht="37.35" customHeight="1">
      <c r="B125" s="155"/>
      <c r="C125" s="156"/>
      <c r="D125" s="157" t="s">
        <v>135</v>
      </c>
      <c r="E125" s="157"/>
      <c r="F125" s="157"/>
      <c r="G125" s="157"/>
      <c r="H125" s="157"/>
      <c r="I125" s="157"/>
      <c r="J125" s="157"/>
      <c r="K125" s="157"/>
      <c r="L125" s="157"/>
      <c r="M125" s="157"/>
      <c r="N125" s="254">
        <f>BK125</f>
        <v>0</v>
      </c>
      <c r="O125" s="238"/>
      <c r="P125" s="238"/>
      <c r="Q125" s="238"/>
      <c r="R125" s="158"/>
      <c r="T125" s="159"/>
      <c r="U125" s="156"/>
      <c r="V125" s="156"/>
      <c r="W125" s="160">
        <f>W126+W143+W163+W174+W187</f>
        <v>0</v>
      </c>
      <c r="X125" s="156"/>
      <c r="Y125" s="160">
        <f>Y126+Y143+Y163+Y174+Y187</f>
        <v>0</v>
      </c>
      <c r="Z125" s="156"/>
      <c r="AA125" s="161">
        <f>AA126+AA143+AA163+AA174+AA187</f>
        <v>0</v>
      </c>
      <c r="AR125" s="162" t="s">
        <v>83</v>
      </c>
      <c r="AT125" s="163" t="s">
        <v>75</v>
      </c>
      <c r="AU125" s="163" t="s">
        <v>76</v>
      </c>
      <c r="AY125" s="162" t="s">
        <v>186</v>
      </c>
      <c r="BK125" s="164">
        <f>BK126+BK143+BK163+BK174+BK187</f>
        <v>0</v>
      </c>
    </row>
    <row r="126" spans="2:63" s="9" customFormat="1" ht="19.9" customHeight="1">
      <c r="B126" s="155"/>
      <c r="C126" s="156"/>
      <c r="D126" s="165" t="s">
        <v>1243</v>
      </c>
      <c r="E126" s="165"/>
      <c r="F126" s="165"/>
      <c r="G126" s="165"/>
      <c r="H126" s="165"/>
      <c r="I126" s="165"/>
      <c r="J126" s="165"/>
      <c r="K126" s="165"/>
      <c r="L126" s="165"/>
      <c r="M126" s="165"/>
      <c r="N126" s="255">
        <f>BK126</f>
        <v>0</v>
      </c>
      <c r="O126" s="256"/>
      <c r="P126" s="256"/>
      <c r="Q126" s="256"/>
      <c r="R126" s="158"/>
      <c r="T126" s="159"/>
      <c r="U126" s="156"/>
      <c r="V126" s="156"/>
      <c r="W126" s="160">
        <f>SUM(W127:W142)</f>
        <v>0</v>
      </c>
      <c r="X126" s="156"/>
      <c r="Y126" s="160">
        <f>SUM(Y127:Y142)</f>
        <v>0</v>
      </c>
      <c r="Z126" s="156"/>
      <c r="AA126" s="161">
        <f>SUM(AA127:AA142)</f>
        <v>0</v>
      </c>
      <c r="AR126" s="162" t="s">
        <v>83</v>
      </c>
      <c r="AT126" s="163" t="s">
        <v>75</v>
      </c>
      <c r="AU126" s="163" t="s">
        <v>83</v>
      </c>
      <c r="AY126" s="162" t="s">
        <v>186</v>
      </c>
      <c r="BK126" s="164">
        <f>SUM(BK127:BK142)</f>
        <v>0</v>
      </c>
    </row>
    <row r="127" spans="2:65" s="1" customFormat="1" ht="63.75" customHeight="1">
      <c r="B127" s="34"/>
      <c r="C127" s="166" t="s">
        <v>83</v>
      </c>
      <c r="D127" s="166" t="s">
        <v>187</v>
      </c>
      <c r="E127" s="167" t="s">
        <v>1246</v>
      </c>
      <c r="F127" s="244" t="s">
        <v>1247</v>
      </c>
      <c r="G127" s="244"/>
      <c r="H127" s="244"/>
      <c r="I127" s="244"/>
      <c r="J127" s="168" t="s">
        <v>213</v>
      </c>
      <c r="K127" s="169">
        <v>35</v>
      </c>
      <c r="L127" s="245">
        <v>0</v>
      </c>
      <c r="M127" s="246"/>
      <c r="N127" s="247">
        <f aca="true" t="shared" si="5" ref="N127:N142">ROUND(L127*K127,2)</f>
        <v>0</v>
      </c>
      <c r="O127" s="247"/>
      <c r="P127" s="247"/>
      <c r="Q127" s="247"/>
      <c r="R127" s="36"/>
      <c r="T127" s="170" t="s">
        <v>22</v>
      </c>
      <c r="U127" s="43" t="s">
        <v>41</v>
      </c>
      <c r="V127" s="35"/>
      <c r="W127" s="171">
        <f aca="true" t="shared" si="6" ref="W127:W142">V127*K127</f>
        <v>0</v>
      </c>
      <c r="X127" s="171">
        <v>0</v>
      </c>
      <c r="Y127" s="171">
        <f aca="true" t="shared" si="7" ref="Y127:Y142">X127*K127</f>
        <v>0</v>
      </c>
      <c r="Z127" s="171">
        <v>0</v>
      </c>
      <c r="AA127" s="172">
        <f aca="true" t="shared" si="8" ref="AA127:AA142">Z127*K127</f>
        <v>0</v>
      </c>
      <c r="AR127" s="18" t="s">
        <v>191</v>
      </c>
      <c r="AT127" s="18" t="s">
        <v>187</v>
      </c>
      <c r="AU127" s="18" t="s">
        <v>125</v>
      </c>
      <c r="AY127" s="18" t="s">
        <v>186</v>
      </c>
      <c r="BE127" s="109">
        <f aca="true" t="shared" si="9" ref="BE127:BE142">IF(U127="základní",N127,0)</f>
        <v>0</v>
      </c>
      <c r="BF127" s="109">
        <f aca="true" t="shared" si="10" ref="BF127:BF142">IF(U127="snížená",N127,0)</f>
        <v>0</v>
      </c>
      <c r="BG127" s="109">
        <f aca="true" t="shared" si="11" ref="BG127:BG142">IF(U127="zákl. přenesená",N127,0)</f>
        <v>0</v>
      </c>
      <c r="BH127" s="109">
        <f aca="true" t="shared" si="12" ref="BH127:BH142">IF(U127="sníž. přenesená",N127,0)</f>
        <v>0</v>
      </c>
      <c r="BI127" s="109">
        <f aca="true" t="shared" si="13" ref="BI127:BI142">IF(U127="nulová",N127,0)</f>
        <v>0</v>
      </c>
      <c r="BJ127" s="18" t="s">
        <v>83</v>
      </c>
      <c r="BK127" s="109">
        <f aca="true" t="shared" si="14" ref="BK127:BK142">ROUND(L127*K127,2)</f>
        <v>0</v>
      </c>
      <c r="BL127" s="18" t="s">
        <v>191</v>
      </c>
      <c r="BM127" s="18" t="s">
        <v>125</v>
      </c>
    </row>
    <row r="128" spans="2:65" s="1" customFormat="1" ht="16.5" customHeight="1">
      <c r="B128" s="34"/>
      <c r="C128" s="166" t="s">
        <v>125</v>
      </c>
      <c r="D128" s="166" t="s">
        <v>187</v>
      </c>
      <c r="E128" s="167" t="s">
        <v>1248</v>
      </c>
      <c r="F128" s="244" t="s">
        <v>1249</v>
      </c>
      <c r="G128" s="244"/>
      <c r="H128" s="244"/>
      <c r="I128" s="244"/>
      <c r="J128" s="168" t="s">
        <v>213</v>
      </c>
      <c r="K128" s="169">
        <v>35</v>
      </c>
      <c r="L128" s="245">
        <v>0</v>
      </c>
      <c r="M128" s="246"/>
      <c r="N128" s="247">
        <f t="shared" si="5"/>
        <v>0</v>
      </c>
      <c r="O128" s="247"/>
      <c r="P128" s="247"/>
      <c r="Q128" s="247"/>
      <c r="R128" s="36"/>
      <c r="T128" s="170" t="s">
        <v>22</v>
      </c>
      <c r="U128" s="43" t="s">
        <v>41</v>
      </c>
      <c r="V128" s="35"/>
      <c r="W128" s="171">
        <f t="shared" si="6"/>
        <v>0</v>
      </c>
      <c r="X128" s="171">
        <v>0</v>
      </c>
      <c r="Y128" s="171">
        <f t="shared" si="7"/>
        <v>0</v>
      </c>
      <c r="Z128" s="171">
        <v>0</v>
      </c>
      <c r="AA128" s="172">
        <f t="shared" si="8"/>
        <v>0</v>
      </c>
      <c r="AR128" s="18" t="s">
        <v>191</v>
      </c>
      <c r="AT128" s="18" t="s">
        <v>187</v>
      </c>
      <c r="AU128" s="18" t="s">
        <v>125</v>
      </c>
      <c r="AY128" s="18" t="s">
        <v>186</v>
      </c>
      <c r="BE128" s="109">
        <f t="shared" si="9"/>
        <v>0</v>
      </c>
      <c r="BF128" s="109">
        <f t="shared" si="10"/>
        <v>0</v>
      </c>
      <c r="BG128" s="109">
        <f t="shared" si="11"/>
        <v>0</v>
      </c>
      <c r="BH128" s="109">
        <f t="shared" si="12"/>
        <v>0</v>
      </c>
      <c r="BI128" s="109">
        <f t="shared" si="13"/>
        <v>0</v>
      </c>
      <c r="BJ128" s="18" t="s">
        <v>83</v>
      </c>
      <c r="BK128" s="109">
        <f t="shared" si="14"/>
        <v>0</v>
      </c>
      <c r="BL128" s="18" t="s">
        <v>191</v>
      </c>
      <c r="BM128" s="18" t="s">
        <v>191</v>
      </c>
    </row>
    <row r="129" spans="2:65" s="1" customFormat="1" ht="63.75" customHeight="1">
      <c r="B129" s="34"/>
      <c r="C129" s="166" t="s">
        <v>194</v>
      </c>
      <c r="D129" s="166" t="s">
        <v>187</v>
      </c>
      <c r="E129" s="167" t="s">
        <v>1250</v>
      </c>
      <c r="F129" s="244" t="s">
        <v>1251</v>
      </c>
      <c r="G129" s="244"/>
      <c r="H129" s="244"/>
      <c r="I129" s="244"/>
      <c r="J129" s="168" t="s">
        <v>213</v>
      </c>
      <c r="K129" s="169">
        <v>35</v>
      </c>
      <c r="L129" s="245">
        <v>0</v>
      </c>
      <c r="M129" s="246"/>
      <c r="N129" s="247">
        <f t="shared" si="5"/>
        <v>0</v>
      </c>
      <c r="O129" s="247"/>
      <c r="P129" s="247"/>
      <c r="Q129" s="247"/>
      <c r="R129" s="36"/>
      <c r="T129" s="170" t="s">
        <v>22</v>
      </c>
      <c r="U129" s="43" t="s">
        <v>41</v>
      </c>
      <c r="V129" s="35"/>
      <c r="W129" s="171">
        <f t="shared" si="6"/>
        <v>0</v>
      </c>
      <c r="X129" s="171">
        <v>0</v>
      </c>
      <c r="Y129" s="171">
        <f t="shared" si="7"/>
        <v>0</v>
      </c>
      <c r="Z129" s="171">
        <v>0</v>
      </c>
      <c r="AA129" s="172">
        <f t="shared" si="8"/>
        <v>0</v>
      </c>
      <c r="AR129" s="18" t="s">
        <v>191</v>
      </c>
      <c r="AT129" s="18" t="s">
        <v>187</v>
      </c>
      <c r="AU129" s="18" t="s">
        <v>125</v>
      </c>
      <c r="AY129" s="18" t="s">
        <v>186</v>
      </c>
      <c r="BE129" s="109">
        <f t="shared" si="9"/>
        <v>0</v>
      </c>
      <c r="BF129" s="109">
        <f t="shared" si="10"/>
        <v>0</v>
      </c>
      <c r="BG129" s="109">
        <f t="shared" si="11"/>
        <v>0</v>
      </c>
      <c r="BH129" s="109">
        <f t="shared" si="12"/>
        <v>0</v>
      </c>
      <c r="BI129" s="109">
        <f t="shared" si="13"/>
        <v>0</v>
      </c>
      <c r="BJ129" s="18" t="s">
        <v>83</v>
      </c>
      <c r="BK129" s="109">
        <f t="shared" si="14"/>
        <v>0</v>
      </c>
      <c r="BL129" s="18" t="s">
        <v>191</v>
      </c>
      <c r="BM129" s="18" t="s">
        <v>198</v>
      </c>
    </row>
    <row r="130" spans="2:65" s="1" customFormat="1" ht="76.5" customHeight="1">
      <c r="B130" s="34"/>
      <c r="C130" s="166" t="s">
        <v>191</v>
      </c>
      <c r="D130" s="166" t="s">
        <v>187</v>
      </c>
      <c r="E130" s="167" t="s">
        <v>1252</v>
      </c>
      <c r="F130" s="244" t="s">
        <v>1253</v>
      </c>
      <c r="G130" s="244"/>
      <c r="H130" s="244"/>
      <c r="I130" s="244"/>
      <c r="J130" s="168" t="s">
        <v>213</v>
      </c>
      <c r="K130" s="169">
        <v>10.5</v>
      </c>
      <c r="L130" s="245">
        <v>0</v>
      </c>
      <c r="M130" s="246"/>
      <c r="N130" s="247">
        <f t="shared" si="5"/>
        <v>0</v>
      </c>
      <c r="O130" s="247"/>
      <c r="P130" s="247"/>
      <c r="Q130" s="247"/>
      <c r="R130" s="36"/>
      <c r="T130" s="170" t="s">
        <v>22</v>
      </c>
      <c r="U130" s="43" t="s">
        <v>41</v>
      </c>
      <c r="V130" s="35"/>
      <c r="W130" s="171">
        <f t="shared" si="6"/>
        <v>0</v>
      </c>
      <c r="X130" s="171">
        <v>0</v>
      </c>
      <c r="Y130" s="171">
        <f t="shared" si="7"/>
        <v>0</v>
      </c>
      <c r="Z130" s="171">
        <v>0</v>
      </c>
      <c r="AA130" s="172">
        <f t="shared" si="8"/>
        <v>0</v>
      </c>
      <c r="AR130" s="18" t="s">
        <v>191</v>
      </c>
      <c r="AT130" s="18" t="s">
        <v>187</v>
      </c>
      <c r="AU130" s="18" t="s">
        <v>125</v>
      </c>
      <c r="AY130" s="18" t="s">
        <v>186</v>
      </c>
      <c r="BE130" s="109">
        <f t="shared" si="9"/>
        <v>0</v>
      </c>
      <c r="BF130" s="109">
        <f t="shared" si="10"/>
        <v>0</v>
      </c>
      <c r="BG130" s="109">
        <f t="shared" si="11"/>
        <v>0</v>
      </c>
      <c r="BH130" s="109">
        <f t="shared" si="12"/>
        <v>0</v>
      </c>
      <c r="BI130" s="109">
        <f t="shared" si="13"/>
        <v>0</v>
      </c>
      <c r="BJ130" s="18" t="s">
        <v>83</v>
      </c>
      <c r="BK130" s="109">
        <f t="shared" si="14"/>
        <v>0</v>
      </c>
      <c r="BL130" s="18" t="s">
        <v>191</v>
      </c>
      <c r="BM130" s="18" t="s">
        <v>202</v>
      </c>
    </row>
    <row r="131" spans="2:65" s="1" customFormat="1" ht="89.25" customHeight="1">
      <c r="B131" s="34"/>
      <c r="C131" s="166" t="s">
        <v>203</v>
      </c>
      <c r="D131" s="166" t="s">
        <v>187</v>
      </c>
      <c r="E131" s="167" t="s">
        <v>1254</v>
      </c>
      <c r="F131" s="244" t="s">
        <v>1255</v>
      </c>
      <c r="G131" s="244"/>
      <c r="H131" s="244"/>
      <c r="I131" s="244"/>
      <c r="J131" s="168" t="s">
        <v>213</v>
      </c>
      <c r="K131" s="169">
        <v>3.6</v>
      </c>
      <c r="L131" s="245">
        <v>0</v>
      </c>
      <c r="M131" s="246"/>
      <c r="N131" s="247">
        <f t="shared" si="5"/>
        <v>0</v>
      </c>
      <c r="O131" s="247"/>
      <c r="P131" s="247"/>
      <c r="Q131" s="247"/>
      <c r="R131" s="36"/>
      <c r="T131" s="170" t="s">
        <v>22</v>
      </c>
      <c r="U131" s="43" t="s">
        <v>41</v>
      </c>
      <c r="V131" s="35"/>
      <c r="W131" s="171">
        <f t="shared" si="6"/>
        <v>0</v>
      </c>
      <c r="X131" s="171">
        <v>0</v>
      </c>
      <c r="Y131" s="171">
        <f t="shared" si="7"/>
        <v>0</v>
      </c>
      <c r="Z131" s="171">
        <v>0</v>
      </c>
      <c r="AA131" s="172">
        <f t="shared" si="8"/>
        <v>0</v>
      </c>
      <c r="AR131" s="18" t="s">
        <v>191</v>
      </c>
      <c r="AT131" s="18" t="s">
        <v>187</v>
      </c>
      <c r="AU131" s="18" t="s">
        <v>125</v>
      </c>
      <c r="AY131" s="18" t="s">
        <v>186</v>
      </c>
      <c r="BE131" s="109">
        <f t="shared" si="9"/>
        <v>0</v>
      </c>
      <c r="BF131" s="109">
        <f t="shared" si="10"/>
        <v>0</v>
      </c>
      <c r="BG131" s="109">
        <f t="shared" si="11"/>
        <v>0</v>
      </c>
      <c r="BH131" s="109">
        <f t="shared" si="12"/>
        <v>0</v>
      </c>
      <c r="BI131" s="109">
        <f t="shared" si="13"/>
        <v>0</v>
      </c>
      <c r="BJ131" s="18" t="s">
        <v>83</v>
      </c>
      <c r="BK131" s="109">
        <f t="shared" si="14"/>
        <v>0</v>
      </c>
      <c r="BL131" s="18" t="s">
        <v>191</v>
      </c>
      <c r="BM131" s="18" t="s">
        <v>206</v>
      </c>
    </row>
    <row r="132" spans="2:65" s="1" customFormat="1" ht="25.5" customHeight="1">
      <c r="B132" s="34"/>
      <c r="C132" s="166" t="s">
        <v>198</v>
      </c>
      <c r="D132" s="166" t="s">
        <v>187</v>
      </c>
      <c r="E132" s="167" t="s">
        <v>1256</v>
      </c>
      <c r="F132" s="244" t="s">
        <v>1257</v>
      </c>
      <c r="G132" s="244"/>
      <c r="H132" s="244"/>
      <c r="I132" s="244"/>
      <c r="J132" s="168" t="s">
        <v>213</v>
      </c>
      <c r="K132" s="169">
        <v>3.6</v>
      </c>
      <c r="L132" s="245">
        <v>0</v>
      </c>
      <c r="M132" s="246"/>
      <c r="N132" s="247">
        <f t="shared" si="5"/>
        <v>0</v>
      </c>
      <c r="O132" s="247"/>
      <c r="P132" s="247"/>
      <c r="Q132" s="247"/>
      <c r="R132" s="36"/>
      <c r="T132" s="170" t="s">
        <v>22</v>
      </c>
      <c r="U132" s="43" t="s">
        <v>41</v>
      </c>
      <c r="V132" s="35"/>
      <c r="W132" s="171">
        <f t="shared" si="6"/>
        <v>0</v>
      </c>
      <c r="X132" s="171">
        <v>0</v>
      </c>
      <c r="Y132" s="171">
        <f t="shared" si="7"/>
        <v>0</v>
      </c>
      <c r="Z132" s="171">
        <v>0</v>
      </c>
      <c r="AA132" s="172">
        <f t="shared" si="8"/>
        <v>0</v>
      </c>
      <c r="AR132" s="18" t="s">
        <v>191</v>
      </c>
      <c r="AT132" s="18" t="s">
        <v>187</v>
      </c>
      <c r="AU132" s="18" t="s">
        <v>125</v>
      </c>
      <c r="AY132" s="18" t="s">
        <v>186</v>
      </c>
      <c r="BE132" s="109">
        <f t="shared" si="9"/>
        <v>0</v>
      </c>
      <c r="BF132" s="109">
        <f t="shared" si="10"/>
        <v>0</v>
      </c>
      <c r="BG132" s="109">
        <f t="shared" si="11"/>
        <v>0</v>
      </c>
      <c r="BH132" s="109">
        <f t="shared" si="12"/>
        <v>0</v>
      </c>
      <c r="BI132" s="109">
        <f t="shared" si="13"/>
        <v>0</v>
      </c>
      <c r="BJ132" s="18" t="s">
        <v>83</v>
      </c>
      <c r="BK132" s="109">
        <f t="shared" si="14"/>
        <v>0</v>
      </c>
      <c r="BL132" s="18" t="s">
        <v>191</v>
      </c>
      <c r="BM132" s="18" t="s">
        <v>209</v>
      </c>
    </row>
    <row r="133" spans="2:65" s="1" customFormat="1" ht="63.75" customHeight="1">
      <c r="B133" s="34"/>
      <c r="C133" s="166" t="s">
        <v>210</v>
      </c>
      <c r="D133" s="166" t="s">
        <v>187</v>
      </c>
      <c r="E133" s="167" t="s">
        <v>1258</v>
      </c>
      <c r="F133" s="244" t="s">
        <v>1259</v>
      </c>
      <c r="G133" s="244"/>
      <c r="H133" s="244"/>
      <c r="I133" s="244"/>
      <c r="J133" s="168" t="s">
        <v>213</v>
      </c>
      <c r="K133" s="169">
        <v>9</v>
      </c>
      <c r="L133" s="245">
        <v>0</v>
      </c>
      <c r="M133" s="246"/>
      <c r="N133" s="247">
        <f t="shared" si="5"/>
        <v>0</v>
      </c>
      <c r="O133" s="247"/>
      <c r="P133" s="247"/>
      <c r="Q133" s="247"/>
      <c r="R133" s="36"/>
      <c r="T133" s="170" t="s">
        <v>22</v>
      </c>
      <c r="U133" s="43" t="s">
        <v>41</v>
      </c>
      <c r="V133" s="35"/>
      <c r="W133" s="171">
        <f t="shared" si="6"/>
        <v>0</v>
      </c>
      <c r="X133" s="171">
        <v>0</v>
      </c>
      <c r="Y133" s="171">
        <f t="shared" si="7"/>
        <v>0</v>
      </c>
      <c r="Z133" s="171">
        <v>0</v>
      </c>
      <c r="AA133" s="172">
        <f t="shared" si="8"/>
        <v>0</v>
      </c>
      <c r="AR133" s="18" t="s">
        <v>191</v>
      </c>
      <c r="AT133" s="18" t="s">
        <v>187</v>
      </c>
      <c r="AU133" s="18" t="s">
        <v>125</v>
      </c>
      <c r="AY133" s="18" t="s">
        <v>186</v>
      </c>
      <c r="BE133" s="109">
        <f t="shared" si="9"/>
        <v>0</v>
      </c>
      <c r="BF133" s="109">
        <f t="shared" si="10"/>
        <v>0</v>
      </c>
      <c r="BG133" s="109">
        <f t="shared" si="11"/>
        <v>0</v>
      </c>
      <c r="BH133" s="109">
        <f t="shared" si="12"/>
        <v>0</v>
      </c>
      <c r="BI133" s="109">
        <f t="shared" si="13"/>
        <v>0</v>
      </c>
      <c r="BJ133" s="18" t="s">
        <v>83</v>
      </c>
      <c r="BK133" s="109">
        <f t="shared" si="14"/>
        <v>0</v>
      </c>
      <c r="BL133" s="18" t="s">
        <v>191</v>
      </c>
      <c r="BM133" s="18" t="s">
        <v>214</v>
      </c>
    </row>
    <row r="134" spans="2:65" s="1" customFormat="1" ht="16.5" customHeight="1">
      <c r="B134" s="34"/>
      <c r="C134" s="166" t="s">
        <v>202</v>
      </c>
      <c r="D134" s="166" t="s">
        <v>187</v>
      </c>
      <c r="E134" s="167" t="s">
        <v>1248</v>
      </c>
      <c r="F134" s="244" t="s">
        <v>1249</v>
      </c>
      <c r="G134" s="244"/>
      <c r="H134" s="244"/>
      <c r="I134" s="244"/>
      <c r="J134" s="168" t="s">
        <v>213</v>
      </c>
      <c r="K134" s="169">
        <v>9</v>
      </c>
      <c r="L134" s="245">
        <v>0</v>
      </c>
      <c r="M134" s="246"/>
      <c r="N134" s="247">
        <f t="shared" si="5"/>
        <v>0</v>
      </c>
      <c r="O134" s="247"/>
      <c r="P134" s="247"/>
      <c r="Q134" s="247"/>
      <c r="R134" s="36"/>
      <c r="T134" s="170" t="s">
        <v>22</v>
      </c>
      <c r="U134" s="43" t="s">
        <v>41</v>
      </c>
      <c r="V134" s="35"/>
      <c r="W134" s="171">
        <f t="shared" si="6"/>
        <v>0</v>
      </c>
      <c r="X134" s="171">
        <v>0</v>
      </c>
      <c r="Y134" s="171">
        <f t="shared" si="7"/>
        <v>0</v>
      </c>
      <c r="Z134" s="171">
        <v>0</v>
      </c>
      <c r="AA134" s="172">
        <f t="shared" si="8"/>
        <v>0</v>
      </c>
      <c r="AR134" s="18" t="s">
        <v>191</v>
      </c>
      <c r="AT134" s="18" t="s">
        <v>187</v>
      </c>
      <c r="AU134" s="18" t="s">
        <v>125</v>
      </c>
      <c r="AY134" s="18" t="s">
        <v>186</v>
      </c>
      <c r="BE134" s="109">
        <f t="shared" si="9"/>
        <v>0</v>
      </c>
      <c r="BF134" s="109">
        <f t="shared" si="10"/>
        <v>0</v>
      </c>
      <c r="BG134" s="109">
        <f t="shared" si="11"/>
        <v>0</v>
      </c>
      <c r="BH134" s="109">
        <f t="shared" si="12"/>
        <v>0</v>
      </c>
      <c r="BI134" s="109">
        <f t="shared" si="13"/>
        <v>0</v>
      </c>
      <c r="BJ134" s="18" t="s">
        <v>83</v>
      </c>
      <c r="BK134" s="109">
        <f t="shared" si="14"/>
        <v>0</v>
      </c>
      <c r="BL134" s="18" t="s">
        <v>191</v>
      </c>
      <c r="BM134" s="18" t="s">
        <v>218</v>
      </c>
    </row>
    <row r="135" spans="2:65" s="1" customFormat="1" ht="76.5" customHeight="1">
      <c r="B135" s="34"/>
      <c r="C135" s="166" t="s">
        <v>219</v>
      </c>
      <c r="D135" s="166" t="s">
        <v>187</v>
      </c>
      <c r="E135" s="167" t="s">
        <v>1260</v>
      </c>
      <c r="F135" s="244" t="s">
        <v>1261</v>
      </c>
      <c r="G135" s="244"/>
      <c r="H135" s="244"/>
      <c r="I135" s="244"/>
      <c r="J135" s="168" t="s">
        <v>213</v>
      </c>
      <c r="K135" s="169">
        <v>22.41</v>
      </c>
      <c r="L135" s="245">
        <v>0</v>
      </c>
      <c r="M135" s="246"/>
      <c r="N135" s="247">
        <f t="shared" si="5"/>
        <v>0</v>
      </c>
      <c r="O135" s="247"/>
      <c r="P135" s="247"/>
      <c r="Q135" s="247"/>
      <c r="R135" s="36"/>
      <c r="T135" s="170" t="s">
        <v>22</v>
      </c>
      <c r="U135" s="43" t="s">
        <v>41</v>
      </c>
      <c r="V135" s="35"/>
      <c r="W135" s="171">
        <f t="shared" si="6"/>
        <v>0</v>
      </c>
      <c r="X135" s="171">
        <v>0</v>
      </c>
      <c r="Y135" s="171">
        <f t="shared" si="7"/>
        <v>0</v>
      </c>
      <c r="Z135" s="171">
        <v>0</v>
      </c>
      <c r="AA135" s="172">
        <f t="shared" si="8"/>
        <v>0</v>
      </c>
      <c r="AR135" s="18" t="s">
        <v>191</v>
      </c>
      <c r="AT135" s="18" t="s">
        <v>187</v>
      </c>
      <c r="AU135" s="18" t="s">
        <v>125</v>
      </c>
      <c r="AY135" s="18" t="s">
        <v>186</v>
      </c>
      <c r="BE135" s="109">
        <f t="shared" si="9"/>
        <v>0</v>
      </c>
      <c r="BF135" s="109">
        <f t="shared" si="10"/>
        <v>0</v>
      </c>
      <c r="BG135" s="109">
        <f t="shared" si="11"/>
        <v>0</v>
      </c>
      <c r="BH135" s="109">
        <f t="shared" si="12"/>
        <v>0</v>
      </c>
      <c r="BI135" s="109">
        <f t="shared" si="13"/>
        <v>0</v>
      </c>
      <c r="BJ135" s="18" t="s">
        <v>83</v>
      </c>
      <c r="BK135" s="109">
        <f t="shared" si="14"/>
        <v>0</v>
      </c>
      <c r="BL135" s="18" t="s">
        <v>191</v>
      </c>
      <c r="BM135" s="18" t="s">
        <v>222</v>
      </c>
    </row>
    <row r="136" spans="2:65" s="1" customFormat="1" ht="76.5" customHeight="1">
      <c r="B136" s="34"/>
      <c r="C136" s="166" t="s">
        <v>206</v>
      </c>
      <c r="D136" s="166" t="s">
        <v>187</v>
      </c>
      <c r="E136" s="167" t="s">
        <v>1262</v>
      </c>
      <c r="F136" s="244" t="s">
        <v>1263</v>
      </c>
      <c r="G136" s="244"/>
      <c r="H136" s="244"/>
      <c r="I136" s="244"/>
      <c r="J136" s="168" t="s">
        <v>213</v>
      </c>
      <c r="K136" s="169">
        <v>22.41</v>
      </c>
      <c r="L136" s="245">
        <v>0</v>
      </c>
      <c r="M136" s="246"/>
      <c r="N136" s="247">
        <f t="shared" si="5"/>
        <v>0</v>
      </c>
      <c r="O136" s="247"/>
      <c r="P136" s="247"/>
      <c r="Q136" s="247"/>
      <c r="R136" s="36"/>
      <c r="T136" s="170" t="s">
        <v>22</v>
      </c>
      <c r="U136" s="43" t="s">
        <v>41</v>
      </c>
      <c r="V136" s="35"/>
      <c r="W136" s="171">
        <f t="shared" si="6"/>
        <v>0</v>
      </c>
      <c r="X136" s="171">
        <v>0</v>
      </c>
      <c r="Y136" s="171">
        <f t="shared" si="7"/>
        <v>0</v>
      </c>
      <c r="Z136" s="171">
        <v>0</v>
      </c>
      <c r="AA136" s="172">
        <f t="shared" si="8"/>
        <v>0</v>
      </c>
      <c r="AR136" s="18" t="s">
        <v>191</v>
      </c>
      <c r="AT136" s="18" t="s">
        <v>187</v>
      </c>
      <c r="AU136" s="18" t="s">
        <v>125</v>
      </c>
      <c r="AY136" s="18" t="s">
        <v>186</v>
      </c>
      <c r="BE136" s="109">
        <f t="shared" si="9"/>
        <v>0</v>
      </c>
      <c r="BF136" s="109">
        <f t="shared" si="10"/>
        <v>0</v>
      </c>
      <c r="BG136" s="109">
        <f t="shared" si="11"/>
        <v>0</v>
      </c>
      <c r="BH136" s="109">
        <f t="shared" si="12"/>
        <v>0</v>
      </c>
      <c r="BI136" s="109">
        <f t="shared" si="13"/>
        <v>0</v>
      </c>
      <c r="BJ136" s="18" t="s">
        <v>83</v>
      </c>
      <c r="BK136" s="109">
        <f t="shared" si="14"/>
        <v>0</v>
      </c>
      <c r="BL136" s="18" t="s">
        <v>191</v>
      </c>
      <c r="BM136" s="18" t="s">
        <v>226</v>
      </c>
    </row>
    <row r="137" spans="2:65" s="1" customFormat="1" ht="51" customHeight="1">
      <c r="B137" s="34"/>
      <c r="C137" s="166" t="s">
        <v>227</v>
      </c>
      <c r="D137" s="166" t="s">
        <v>187</v>
      </c>
      <c r="E137" s="167" t="s">
        <v>1264</v>
      </c>
      <c r="F137" s="244" t="s">
        <v>1265</v>
      </c>
      <c r="G137" s="244"/>
      <c r="H137" s="244"/>
      <c r="I137" s="244"/>
      <c r="J137" s="168" t="s">
        <v>197</v>
      </c>
      <c r="K137" s="169">
        <v>40.338</v>
      </c>
      <c r="L137" s="245">
        <v>0</v>
      </c>
      <c r="M137" s="246"/>
      <c r="N137" s="247">
        <f t="shared" si="5"/>
        <v>0</v>
      </c>
      <c r="O137" s="247"/>
      <c r="P137" s="247"/>
      <c r="Q137" s="247"/>
      <c r="R137" s="36"/>
      <c r="T137" s="170" t="s">
        <v>22</v>
      </c>
      <c r="U137" s="43" t="s">
        <v>41</v>
      </c>
      <c r="V137" s="35"/>
      <c r="W137" s="171">
        <f t="shared" si="6"/>
        <v>0</v>
      </c>
      <c r="X137" s="171">
        <v>0</v>
      </c>
      <c r="Y137" s="171">
        <f t="shared" si="7"/>
        <v>0</v>
      </c>
      <c r="Z137" s="171">
        <v>0</v>
      </c>
      <c r="AA137" s="172">
        <f t="shared" si="8"/>
        <v>0</v>
      </c>
      <c r="AR137" s="18" t="s">
        <v>191</v>
      </c>
      <c r="AT137" s="18" t="s">
        <v>187</v>
      </c>
      <c r="AU137" s="18" t="s">
        <v>125</v>
      </c>
      <c r="AY137" s="18" t="s">
        <v>186</v>
      </c>
      <c r="BE137" s="109">
        <f t="shared" si="9"/>
        <v>0</v>
      </c>
      <c r="BF137" s="109">
        <f t="shared" si="10"/>
        <v>0</v>
      </c>
      <c r="BG137" s="109">
        <f t="shared" si="11"/>
        <v>0</v>
      </c>
      <c r="BH137" s="109">
        <f t="shared" si="12"/>
        <v>0</v>
      </c>
      <c r="BI137" s="109">
        <f t="shared" si="13"/>
        <v>0</v>
      </c>
      <c r="BJ137" s="18" t="s">
        <v>83</v>
      </c>
      <c r="BK137" s="109">
        <f t="shared" si="14"/>
        <v>0</v>
      </c>
      <c r="BL137" s="18" t="s">
        <v>191</v>
      </c>
      <c r="BM137" s="18" t="s">
        <v>230</v>
      </c>
    </row>
    <row r="138" spans="2:65" s="1" customFormat="1" ht="63.75" customHeight="1">
      <c r="B138" s="34"/>
      <c r="C138" s="166" t="s">
        <v>209</v>
      </c>
      <c r="D138" s="166" t="s">
        <v>187</v>
      </c>
      <c r="E138" s="167" t="s">
        <v>1266</v>
      </c>
      <c r="F138" s="244" t="s">
        <v>1267</v>
      </c>
      <c r="G138" s="244"/>
      <c r="H138" s="244"/>
      <c r="I138" s="244"/>
      <c r="J138" s="168" t="s">
        <v>190</v>
      </c>
      <c r="K138" s="169">
        <v>200</v>
      </c>
      <c r="L138" s="245">
        <v>0</v>
      </c>
      <c r="M138" s="246"/>
      <c r="N138" s="247">
        <f t="shared" si="5"/>
        <v>0</v>
      </c>
      <c r="O138" s="247"/>
      <c r="P138" s="247"/>
      <c r="Q138" s="247"/>
      <c r="R138" s="36"/>
      <c r="T138" s="170" t="s">
        <v>22</v>
      </c>
      <c r="U138" s="43" t="s">
        <v>41</v>
      </c>
      <c r="V138" s="35"/>
      <c r="W138" s="171">
        <f t="shared" si="6"/>
        <v>0</v>
      </c>
      <c r="X138" s="171">
        <v>0</v>
      </c>
      <c r="Y138" s="171">
        <f t="shared" si="7"/>
        <v>0</v>
      </c>
      <c r="Z138" s="171">
        <v>0</v>
      </c>
      <c r="AA138" s="172">
        <f t="shared" si="8"/>
        <v>0</v>
      </c>
      <c r="AR138" s="18" t="s">
        <v>191</v>
      </c>
      <c r="AT138" s="18" t="s">
        <v>187</v>
      </c>
      <c r="AU138" s="18" t="s">
        <v>125</v>
      </c>
      <c r="AY138" s="18" t="s">
        <v>186</v>
      </c>
      <c r="BE138" s="109">
        <f t="shared" si="9"/>
        <v>0</v>
      </c>
      <c r="BF138" s="109">
        <f t="shared" si="10"/>
        <v>0</v>
      </c>
      <c r="BG138" s="109">
        <f t="shared" si="11"/>
        <v>0</v>
      </c>
      <c r="BH138" s="109">
        <f t="shared" si="12"/>
        <v>0</v>
      </c>
      <c r="BI138" s="109">
        <f t="shared" si="13"/>
        <v>0</v>
      </c>
      <c r="BJ138" s="18" t="s">
        <v>83</v>
      </c>
      <c r="BK138" s="109">
        <f t="shared" si="14"/>
        <v>0</v>
      </c>
      <c r="BL138" s="18" t="s">
        <v>191</v>
      </c>
      <c r="BM138" s="18" t="s">
        <v>233</v>
      </c>
    </row>
    <row r="139" spans="2:65" s="1" customFormat="1" ht="25.5" customHeight="1">
      <c r="B139" s="34"/>
      <c r="C139" s="166" t="s">
        <v>234</v>
      </c>
      <c r="D139" s="166" t="s">
        <v>187</v>
      </c>
      <c r="E139" s="167" t="s">
        <v>1268</v>
      </c>
      <c r="F139" s="244" t="s">
        <v>1269</v>
      </c>
      <c r="G139" s="244"/>
      <c r="H139" s="244"/>
      <c r="I139" s="244"/>
      <c r="J139" s="168" t="s">
        <v>190</v>
      </c>
      <c r="K139" s="169">
        <v>200</v>
      </c>
      <c r="L139" s="245">
        <v>0</v>
      </c>
      <c r="M139" s="246"/>
      <c r="N139" s="247">
        <f t="shared" si="5"/>
        <v>0</v>
      </c>
      <c r="O139" s="247"/>
      <c r="P139" s="247"/>
      <c r="Q139" s="247"/>
      <c r="R139" s="36"/>
      <c r="T139" s="170" t="s">
        <v>22</v>
      </c>
      <c r="U139" s="43" t="s">
        <v>41</v>
      </c>
      <c r="V139" s="35"/>
      <c r="W139" s="171">
        <f t="shared" si="6"/>
        <v>0</v>
      </c>
      <c r="X139" s="171">
        <v>0</v>
      </c>
      <c r="Y139" s="171">
        <f t="shared" si="7"/>
        <v>0</v>
      </c>
      <c r="Z139" s="171">
        <v>0</v>
      </c>
      <c r="AA139" s="172">
        <f t="shared" si="8"/>
        <v>0</v>
      </c>
      <c r="AR139" s="18" t="s">
        <v>191</v>
      </c>
      <c r="AT139" s="18" t="s">
        <v>187</v>
      </c>
      <c r="AU139" s="18" t="s">
        <v>125</v>
      </c>
      <c r="AY139" s="18" t="s">
        <v>186</v>
      </c>
      <c r="BE139" s="109">
        <f t="shared" si="9"/>
        <v>0</v>
      </c>
      <c r="BF139" s="109">
        <f t="shared" si="10"/>
        <v>0</v>
      </c>
      <c r="BG139" s="109">
        <f t="shared" si="11"/>
        <v>0</v>
      </c>
      <c r="BH139" s="109">
        <f t="shared" si="12"/>
        <v>0</v>
      </c>
      <c r="BI139" s="109">
        <f t="shared" si="13"/>
        <v>0</v>
      </c>
      <c r="BJ139" s="18" t="s">
        <v>83</v>
      </c>
      <c r="BK139" s="109">
        <f t="shared" si="14"/>
        <v>0</v>
      </c>
      <c r="BL139" s="18" t="s">
        <v>191</v>
      </c>
      <c r="BM139" s="18" t="s">
        <v>237</v>
      </c>
    </row>
    <row r="140" spans="2:65" s="1" customFormat="1" ht="38.25" customHeight="1">
      <c r="B140" s="34"/>
      <c r="C140" s="166" t="s">
        <v>214</v>
      </c>
      <c r="D140" s="166" t="s">
        <v>187</v>
      </c>
      <c r="E140" s="167" t="s">
        <v>1270</v>
      </c>
      <c r="F140" s="244" t="s">
        <v>1271</v>
      </c>
      <c r="G140" s="244"/>
      <c r="H140" s="244"/>
      <c r="I140" s="244"/>
      <c r="J140" s="168" t="s">
        <v>213</v>
      </c>
      <c r="K140" s="169">
        <v>13</v>
      </c>
      <c r="L140" s="245">
        <v>0</v>
      </c>
      <c r="M140" s="246"/>
      <c r="N140" s="247">
        <f t="shared" si="5"/>
        <v>0</v>
      </c>
      <c r="O140" s="247"/>
      <c r="P140" s="247"/>
      <c r="Q140" s="247"/>
      <c r="R140" s="36"/>
      <c r="T140" s="170" t="s">
        <v>22</v>
      </c>
      <c r="U140" s="43" t="s">
        <v>41</v>
      </c>
      <c r="V140" s="35"/>
      <c r="W140" s="171">
        <f t="shared" si="6"/>
        <v>0</v>
      </c>
      <c r="X140" s="171">
        <v>0</v>
      </c>
      <c r="Y140" s="171">
        <f t="shared" si="7"/>
        <v>0</v>
      </c>
      <c r="Z140" s="171">
        <v>0</v>
      </c>
      <c r="AA140" s="172">
        <f t="shared" si="8"/>
        <v>0</v>
      </c>
      <c r="AR140" s="18" t="s">
        <v>191</v>
      </c>
      <c r="AT140" s="18" t="s">
        <v>187</v>
      </c>
      <c r="AU140" s="18" t="s">
        <v>125</v>
      </c>
      <c r="AY140" s="18" t="s">
        <v>186</v>
      </c>
      <c r="BE140" s="109">
        <f t="shared" si="9"/>
        <v>0</v>
      </c>
      <c r="BF140" s="109">
        <f t="shared" si="10"/>
        <v>0</v>
      </c>
      <c r="BG140" s="109">
        <f t="shared" si="11"/>
        <v>0</v>
      </c>
      <c r="BH140" s="109">
        <f t="shared" si="12"/>
        <v>0</v>
      </c>
      <c r="BI140" s="109">
        <f t="shared" si="13"/>
        <v>0</v>
      </c>
      <c r="BJ140" s="18" t="s">
        <v>83</v>
      </c>
      <c r="BK140" s="109">
        <f t="shared" si="14"/>
        <v>0</v>
      </c>
      <c r="BL140" s="18" t="s">
        <v>191</v>
      </c>
      <c r="BM140" s="18" t="s">
        <v>240</v>
      </c>
    </row>
    <row r="141" spans="2:65" s="1" customFormat="1" ht="89.25" customHeight="1">
      <c r="B141" s="34"/>
      <c r="C141" s="166" t="s">
        <v>11</v>
      </c>
      <c r="D141" s="166" t="s">
        <v>187</v>
      </c>
      <c r="E141" s="167" t="s">
        <v>1272</v>
      </c>
      <c r="F141" s="244" t="s">
        <v>1273</v>
      </c>
      <c r="G141" s="244"/>
      <c r="H141" s="244"/>
      <c r="I141" s="244"/>
      <c r="J141" s="168" t="s">
        <v>257</v>
      </c>
      <c r="K141" s="169">
        <v>10</v>
      </c>
      <c r="L141" s="245">
        <v>0</v>
      </c>
      <c r="M141" s="246"/>
      <c r="N141" s="247">
        <f t="shared" si="5"/>
        <v>0</v>
      </c>
      <c r="O141" s="247"/>
      <c r="P141" s="247"/>
      <c r="Q141" s="247"/>
      <c r="R141" s="36"/>
      <c r="T141" s="170" t="s">
        <v>22</v>
      </c>
      <c r="U141" s="43" t="s">
        <v>41</v>
      </c>
      <c r="V141" s="35"/>
      <c r="W141" s="171">
        <f t="shared" si="6"/>
        <v>0</v>
      </c>
      <c r="X141" s="171">
        <v>0</v>
      </c>
      <c r="Y141" s="171">
        <f t="shared" si="7"/>
        <v>0</v>
      </c>
      <c r="Z141" s="171">
        <v>0</v>
      </c>
      <c r="AA141" s="172">
        <f t="shared" si="8"/>
        <v>0</v>
      </c>
      <c r="AR141" s="18" t="s">
        <v>191</v>
      </c>
      <c r="AT141" s="18" t="s">
        <v>187</v>
      </c>
      <c r="AU141" s="18" t="s">
        <v>125</v>
      </c>
      <c r="AY141" s="18" t="s">
        <v>186</v>
      </c>
      <c r="BE141" s="109">
        <f t="shared" si="9"/>
        <v>0</v>
      </c>
      <c r="BF141" s="109">
        <f t="shared" si="10"/>
        <v>0</v>
      </c>
      <c r="BG141" s="109">
        <f t="shared" si="11"/>
        <v>0</v>
      </c>
      <c r="BH141" s="109">
        <f t="shared" si="12"/>
        <v>0</v>
      </c>
      <c r="BI141" s="109">
        <f t="shared" si="13"/>
        <v>0</v>
      </c>
      <c r="BJ141" s="18" t="s">
        <v>83</v>
      </c>
      <c r="BK141" s="109">
        <f t="shared" si="14"/>
        <v>0</v>
      </c>
      <c r="BL141" s="18" t="s">
        <v>191</v>
      </c>
      <c r="BM141" s="18" t="s">
        <v>243</v>
      </c>
    </row>
    <row r="142" spans="2:65" s="1" customFormat="1" ht="89.25" customHeight="1">
      <c r="B142" s="34"/>
      <c r="C142" s="166" t="s">
        <v>218</v>
      </c>
      <c r="D142" s="166" t="s">
        <v>187</v>
      </c>
      <c r="E142" s="167" t="s">
        <v>1274</v>
      </c>
      <c r="F142" s="244" t="s">
        <v>1273</v>
      </c>
      <c r="G142" s="244"/>
      <c r="H142" s="244"/>
      <c r="I142" s="244"/>
      <c r="J142" s="168" t="s">
        <v>257</v>
      </c>
      <c r="K142" s="169">
        <v>20</v>
      </c>
      <c r="L142" s="245">
        <v>0</v>
      </c>
      <c r="M142" s="246"/>
      <c r="N142" s="247">
        <f t="shared" si="5"/>
        <v>0</v>
      </c>
      <c r="O142" s="247"/>
      <c r="P142" s="247"/>
      <c r="Q142" s="247"/>
      <c r="R142" s="36"/>
      <c r="T142" s="170" t="s">
        <v>22</v>
      </c>
      <c r="U142" s="43" t="s">
        <v>41</v>
      </c>
      <c r="V142" s="35"/>
      <c r="W142" s="171">
        <f t="shared" si="6"/>
        <v>0</v>
      </c>
      <c r="X142" s="171">
        <v>0</v>
      </c>
      <c r="Y142" s="171">
        <f t="shared" si="7"/>
        <v>0</v>
      </c>
      <c r="Z142" s="171">
        <v>0</v>
      </c>
      <c r="AA142" s="172">
        <f t="shared" si="8"/>
        <v>0</v>
      </c>
      <c r="AR142" s="18" t="s">
        <v>191</v>
      </c>
      <c r="AT142" s="18" t="s">
        <v>187</v>
      </c>
      <c r="AU142" s="18" t="s">
        <v>125</v>
      </c>
      <c r="AY142" s="18" t="s">
        <v>186</v>
      </c>
      <c r="BE142" s="109">
        <f t="shared" si="9"/>
        <v>0</v>
      </c>
      <c r="BF142" s="109">
        <f t="shared" si="10"/>
        <v>0</v>
      </c>
      <c r="BG142" s="109">
        <f t="shared" si="11"/>
        <v>0</v>
      </c>
      <c r="BH142" s="109">
        <f t="shared" si="12"/>
        <v>0</v>
      </c>
      <c r="BI142" s="109">
        <f t="shared" si="13"/>
        <v>0</v>
      </c>
      <c r="BJ142" s="18" t="s">
        <v>83</v>
      </c>
      <c r="BK142" s="109">
        <f t="shared" si="14"/>
        <v>0</v>
      </c>
      <c r="BL142" s="18" t="s">
        <v>191</v>
      </c>
      <c r="BM142" s="18" t="s">
        <v>246</v>
      </c>
    </row>
    <row r="143" spans="2:63" s="9" customFormat="1" ht="29.85" customHeight="1">
      <c r="B143" s="155"/>
      <c r="C143" s="156"/>
      <c r="D143" s="165" t="s">
        <v>1244</v>
      </c>
      <c r="E143" s="165"/>
      <c r="F143" s="165"/>
      <c r="G143" s="165"/>
      <c r="H143" s="165"/>
      <c r="I143" s="165"/>
      <c r="J143" s="165"/>
      <c r="K143" s="165"/>
      <c r="L143" s="165"/>
      <c r="M143" s="165"/>
      <c r="N143" s="257">
        <f>BK143</f>
        <v>0</v>
      </c>
      <c r="O143" s="258"/>
      <c r="P143" s="258"/>
      <c r="Q143" s="258"/>
      <c r="R143" s="158"/>
      <c r="T143" s="159"/>
      <c r="U143" s="156"/>
      <c r="V143" s="156"/>
      <c r="W143" s="160">
        <f>SUM(W144:W162)</f>
        <v>0</v>
      </c>
      <c r="X143" s="156"/>
      <c r="Y143" s="160">
        <f>SUM(Y144:Y162)</f>
        <v>0</v>
      </c>
      <c r="Z143" s="156"/>
      <c r="AA143" s="161">
        <f>SUM(AA144:AA162)</f>
        <v>0</v>
      </c>
      <c r="AR143" s="162" t="s">
        <v>83</v>
      </c>
      <c r="AT143" s="163" t="s">
        <v>75</v>
      </c>
      <c r="AU143" s="163" t="s">
        <v>83</v>
      </c>
      <c r="AY143" s="162" t="s">
        <v>186</v>
      </c>
      <c r="BK143" s="164">
        <f>SUM(BK144:BK162)</f>
        <v>0</v>
      </c>
    </row>
    <row r="144" spans="2:65" s="1" customFormat="1" ht="25.5" customHeight="1">
      <c r="B144" s="34"/>
      <c r="C144" s="166" t="s">
        <v>247</v>
      </c>
      <c r="D144" s="166" t="s">
        <v>187</v>
      </c>
      <c r="E144" s="167" t="s">
        <v>1275</v>
      </c>
      <c r="F144" s="244" t="s">
        <v>1276</v>
      </c>
      <c r="G144" s="244"/>
      <c r="H144" s="244"/>
      <c r="I144" s="244"/>
      <c r="J144" s="168" t="s">
        <v>257</v>
      </c>
      <c r="K144" s="169">
        <v>5.205</v>
      </c>
      <c r="L144" s="245">
        <v>0</v>
      </c>
      <c r="M144" s="246"/>
      <c r="N144" s="247">
        <f aca="true" t="shared" si="15" ref="N144:N162">ROUND(L144*K144,2)</f>
        <v>0</v>
      </c>
      <c r="O144" s="247"/>
      <c r="P144" s="247"/>
      <c r="Q144" s="247"/>
      <c r="R144" s="36"/>
      <c r="T144" s="170" t="s">
        <v>22</v>
      </c>
      <c r="U144" s="43" t="s">
        <v>41</v>
      </c>
      <c r="V144" s="35"/>
      <c r="W144" s="171">
        <f aca="true" t="shared" si="16" ref="W144:W162">V144*K144</f>
        <v>0</v>
      </c>
      <c r="X144" s="171">
        <v>0</v>
      </c>
      <c r="Y144" s="171">
        <f aca="true" t="shared" si="17" ref="Y144:Y162">X144*K144</f>
        <v>0</v>
      </c>
      <c r="Z144" s="171">
        <v>0</v>
      </c>
      <c r="AA144" s="172">
        <f aca="true" t="shared" si="18" ref="AA144:AA162">Z144*K144</f>
        <v>0</v>
      </c>
      <c r="AR144" s="18" t="s">
        <v>191</v>
      </c>
      <c r="AT144" s="18" t="s">
        <v>187</v>
      </c>
      <c r="AU144" s="18" t="s">
        <v>125</v>
      </c>
      <c r="AY144" s="18" t="s">
        <v>186</v>
      </c>
      <c r="BE144" s="109">
        <f aca="true" t="shared" si="19" ref="BE144:BE162">IF(U144="základní",N144,0)</f>
        <v>0</v>
      </c>
      <c r="BF144" s="109">
        <f aca="true" t="shared" si="20" ref="BF144:BF162">IF(U144="snížená",N144,0)</f>
        <v>0</v>
      </c>
      <c r="BG144" s="109">
        <f aca="true" t="shared" si="21" ref="BG144:BG162">IF(U144="zákl. přenesená",N144,0)</f>
        <v>0</v>
      </c>
      <c r="BH144" s="109">
        <f aca="true" t="shared" si="22" ref="BH144:BH162">IF(U144="sníž. přenesená",N144,0)</f>
        <v>0</v>
      </c>
      <c r="BI144" s="109">
        <f aca="true" t="shared" si="23" ref="BI144:BI162">IF(U144="nulová",N144,0)</f>
        <v>0</v>
      </c>
      <c r="BJ144" s="18" t="s">
        <v>83</v>
      </c>
      <c r="BK144" s="109">
        <f aca="true" t="shared" si="24" ref="BK144:BK162">ROUND(L144*K144,2)</f>
        <v>0</v>
      </c>
      <c r="BL144" s="18" t="s">
        <v>191</v>
      </c>
      <c r="BM144" s="18" t="s">
        <v>250</v>
      </c>
    </row>
    <row r="145" spans="2:65" s="1" customFormat="1" ht="63.75" customHeight="1">
      <c r="B145" s="34"/>
      <c r="C145" s="166" t="s">
        <v>222</v>
      </c>
      <c r="D145" s="166" t="s">
        <v>187</v>
      </c>
      <c r="E145" s="167" t="s">
        <v>1277</v>
      </c>
      <c r="F145" s="244" t="s">
        <v>1278</v>
      </c>
      <c r="G145" s="244"/>
      <c r="H145" s="244"/>
      <c r="I145" s="244"/>
      <c r="J145" s="168" t="s">
        <v>190</v>
      </c>
      <c r="K145" s="169">
        <v>2</v>
      </c>
      <c r="L145" s="245">
        <v>0</v>
      </c>
      <c r="M145" s="246"/>
      <c r="N145" s="247">
        <f t="shared" si="15"/>
        <v>0</v>
      </c>
      <c r="O145" s="247"/>
      <c r="P145" s="247"/>
      <c r="Q145" s="247"/>
      <c r="R145" s="36"/>
      <c r="T145" s="170" t="s">
        <v>22</v>
      </c>
      <c r="U145" s="43" t="s">
        <v>41</v>
      </c>
      <c r="V145" s="35"/>
      <c r="W145" s="171">
        <f t="shared" si="16"/>
        <v>0</v>
      </c>
      <c r="X145" s="171">
        <v>0</v>
      </c>
      <c r="Y145" s="171">
        <f t="shared" si="17"/>
        <v>0</v>
      </c>
      <c r="Z145" s="171">
        <v>0</v>
      </c>
      <c r="AA145" s="172">
        <f t="shared" si="18"/>
        <v>0</v>
      </c>
      <c r="AR145" s="18" t="s">
        <v>191</v>
      </c>
      <c r="AT145" s="18" t="s">
        <v>187</v>
      </c>
      <c r="AU145" s="18" t="s">
        <v>125</v>
      </c>
      <c r="AY145" s="18" t="s">
        <v>186</v>
      </c>
      <c r="BE145" s="109">
        <f t="shared" si="19"/>
        <v>0</v>
      </c>
      <c r="BF145" s="109">
        <f t="shared" si="20"/>
        <v>0</v>
      </c>
      <c r="BG145" s="109">
        <f t="shared" si="21"/>
        <v>0</v>
      </c>
      <c r="BH145" s="109">
        <f t="shared" si="22"/>
        <v>0</v>
      </c>
      <c r="BI145" s="109">
        <f t="shared" si="23"/>
        <v>0</v>
      </c>
      <c r="BJ145" s="18" t="s">
        <v>83</v>
      </c>
      <c r="BK145" s="109">
        <f t="shared" si="24"/>
        <v>0</v>
      </c>
      <c r="BL145" s="18" t="s">
        <v>191</v>
      </c>
      <c r="BM145" s="18" t="s">
        <v>253</v>
      </c>
    </row>
    <row r="146" spans="2:65" s="1" customFormat="1" ht="63.75" customHeight="1">
      <c r="B146" s="34"/>
      <c r="C146" s="166" t="s">
        <v>254</v>
      </c>
      <c r="D146" s="166" t="s">
        <v>187</v>
      </c>
      <c r="E146" s="167" t="s">
        <v>1279</v>
      </c>
      <c r="F146" s="244" t="s">
        <v>1280</v>
      </c>
      <c r="G146" s="244"/>
      <c r="H146" s="244"/>
      <c r="I146" s="244"/>
      <c r="J146" s="168" t="s">
        <v>190</v>
      </c>
      <c r="K146" s="169">
        <v>2</v>
      </c>
      <c r="L146" s="245">
        <v>0</v>
      </c>
      <c r="M146" s="246"/>
      <c r="N146" s="247">
        <f t="shared" si="15"/>
        <v>0</v>
      </c>
      <c r="O146" s="247"/>
      <c r="P146" s="247"/>
      <c r="Q146" s="247"/>
      <c r="R146" s="36"/>
      <c r="T146" s="170" t="s">
        <v>22</v>
      </c>
      <c r="U146" s="43" t="s">
        <v>41</v>
      </c>
      <c r="V146" s="35"/>
      <c r="W146" s="171">
        <f t="shared" si="16"/>
        <v>0</v>
      </c>
      <c r="X146" s="171">
        <v>0</v>
      </c>
      <c r="Y146" s="171">
        <f t="shared" si="17"/>
        <v>0</v>
      </c>
      <c r="Z146" s="171">
        <v>0</v>
      </c>
      <c r="AA146" s="172">
        <f t="shared" si="18"/>
        <v>0</v>
      </c>
      <c r="AR146" s="18" t="s">
        <v>191</v>
      </c>
      <c r="AT146" s="18" t="s">
        <v>187</v>
      </c>
      <c r="AU146" s="18" t="s">
        <v>125</v>
      </c>
      <c r="AY146" s="18" t="s">
        <v>186</v>
      </c>
      <c r="BE146" s="109">
        <f t="shared" si="19"/>
        <v>0</v>
      </c>
      <c r="BF146" s="109">
        <f t="shared" si="20"/>
        <v>0</v>
      </c>
      <c r="BG146" s="109">
        <f t="shared" si="21"/>
        <v>0</v>
      </c>
      <c r="BH146" s="109">
        <f t="shared" si="22"/>
        <v>0</v>
      </c>
      <c r="BI146" s="109">
        <f t="shared" si="23"/>
        <v>0</v>
      </c>
      <c r="BJ146" s="18" t="s">
        <v>83</v>
      </c>
      <c r="BK146" s="109">
        <f t="shared" si="24"/>
        <v>0</v>
      </c>
      <c r="BL146" s="18" t="s">
        <v>191</v>
      </c>
      <c r="BM146" s="18" t="s">
        <v>258</v>
      </c>
    </row>
    <row r="147" spans="2:65" s="1" customFormat="1" ht="63.75" customHeight="1">
      <c r="B147" s="34"/>
      <c r="C147" s="166" t="s">
        <v>226</v>
      </c>
      <c r="D147" s="166" t="s">
        <v>187</v>
      </c>
      <c r="E147" s="167" t="s">
        <v>1281</v>
      </c>
      <c r="F147" s="244" t="s">
        <v>1282</v>
      </c>
      <c r="G147" s="244"/>
      <c r="H147" s="244"/>
      <c r="I147" s="244"/>
      <c r="J147" s="168" t="s">
        <v>257</v>
      </c>
      <c r="K147" s="169">
        <v>38</v>
      </c>
      <c r="L147" s="245">
        <v>0</v>
      </c>
      <c r="M147" s="246"/>
      <c r="N147" s="247">
        <f t="shared" si="15"/>
        <v>0</v>
      </c>
      <c r="O147" s="247"/>
      <c r="P147" s="247"/>
      <c r="Q147" s="247"/>
      <c r="R147" s="36"/>
      <c r="T147" s="170" t="s">
        <v>22</v>
      </c>
      <c r="U147" s="43" t="s">
        <v>41</v>
      </c>
      <c r="V147" s="35"/>
      <c r="W147" s="171">
        <f t="shared" si="16"/>
        <v>0</v>
      </c>
      <c r="X147" s="171">
        <v>0</v>
      </c>
      <c r="Y147" s="171">
        <f t="shared" si="17"/>
        <v>0</v>
      </c>
      <c r="Z147" s="171">
        <v>0</v>
      </c>
      <c r="AA147" s="172">
        <f t="shared" si="18"/>
        <v>0</v>
      </c>
      <c r="AR147" s="18" t="s">
        <v>191</v>
      </c>
      <c r="AT147" s="18" t="s">
        <v>187</v>
      </c>
      <c r="AU147" s="18" t="s">
        <v>125</v>
      </c>
      <c r="AY147" s="18" t="s">
        <v>186</v>
      </c>
      <c r="BE147" s="109">
        <f t="shared" si="19"/>
        <v>0</v>
      </c>
      <c r="BF147" s="109">
        <f t="shared" si="20"/>
        <v>0</v>
      </c>
      <c r="BG147" s="109">
        <f t="shared" si="21"/>
        <v>0</v>
      </c>
      <c r="BH147" s="109">
        <f t="shared" si="22"/>
        <v>0</v>
      </c>
      <c r="BI147" s="109">
        <f t="shared" si="23"/>
        <v>0</v>
      </c>
      <c r="BJ147" s="18" t="s">
        <v>83</v>
      </c>
      <c r="BK147" s="109">
        <f t="shared" si="24"/>
        <v>0</v>
      </c>
      <c r="BL147" s="18" t="s">
        <v>191</v>
      </c>
      <c r="BM147" s="18" t="s">
        <v>261</v>
      </c>
    </row>
    <row r="148" spans="2:65" s="1" customFormat="1" ht="76.5" customHeight="1">
      <c r="B148" s="34"/>
      <c r="C148" s="166" t="s">
        <v>10</v>
      </c>
      <c r="D148" s="166" t="s">
        <v>187</v>
      </c>
      <c r="E148" s="167" t="s">
        <v>1283</v>
      </c>
      <c r="F148" s="244" t="s">
        <v>1284</v>
      </c>
      <c r="G148" s="244"/>
      <c r="H148" s="244"/>
      <c r="I148" s="244"/>
      <c r="J148" s="168" t="s">
        <v>257</v>
      </c>
      <c r="K148" s="169">
        <v>16.05</v>
      </c>
      <c r="L148" s="245">
        <v>0</v>
      </c>
      <c r="M148" s="246"/>
      <c r="N148" s="247">
        <f t="shared" si="15"/>
        <v>0</v>
      </c>
      <c r="O148" s="247"/>
      <c r="P148" s="247"/>
      <c r="Q148" s="247"/>
      <c r="R148" s="36"/>
      <c r="T148" s="170" t="s">
        <v>22</v>
      </c>
      <c r="U148" s="43" t="s">
        <v>41</v>
      </c>
      <c r="V148" s="35"/>
      <c r="W148" s="171">
        <f t="shared" si="16"/>
        <v>0</v>
      </c>
      <c r="X148" s="171">
        <v>0</v>
      </c>
      <c r="Y148" s="171">
        <f t="shared" si="17"/>
        <v>0</v>
      </c>
      <c r="Z148" s="171">
        <v>0</v>
      </c>
      <c r="AA148" s="172">
        <f t="shared" si="18"/>
        <v>0</v>
      </c>
      <c r="AR148" s="18" t="s">
        <v>191</v>
      </c>
      <c r="AT148" s="18" t="s">
        <v>187</v>
      </c>
      <c r="AU148" s="18" t="s">
        <v>125</v>
      </c>
      <c r="AY148" s="18" t="s">
        <v>186</v>
      </c>
      <c r="BE148" s="109">
        <f t="shared" si="19"/>
        <v>0</v>
      </c>
      <c r="BF148" s="109">
        <f t="shared" si="20"/>
        <v>0</v>
      </c>
      <c r="BG148" s="109">
        <f t="shared" si="21"/>
        <v>0</v>
      </c>
      <c r="BH148" s="109">
        <f t="shared" si="22"/>
        <v>0</v>
      </c>
      <c r="BI148" s="109">
        <f t="shared" si="23"/>
        <v>0</v>
      </c>
      <c r="BJ148" s="18" t="s">
        <v>83</v>
      </c>
      <c r="BK148" s="109">
        <f t="shared" si="24"/>
        <v>0</v>
      </c>
      <c r="BL148" s="18" t="s">
        <v>191</v>
      </c>
      <c r="BM148" s="18" t="s">
        <v>264</v>
      </c>
    </row>
    <row r="149" spans="2:65" s="1" customFormat="1" ht="63.75" customHeight="1">
      <c r="B149" s="34"/>
      <c r="C149" s="166" t="s">
        <v>230</v>
      </c>
      <c r="D149" s="166" t="s">
        <v>187</v>
      </c>
      <c r="E149" s="167" t="s">
        <v>1285</v>
      </c>
      <c r="F149" s="244" t="s">
        <v>1286</v>
      </c>
      <c r="G149" s="244"/>
      <c r="H149" s="244"/>
      <c r="I149" s="244"/>
      <c r="J149" s="168" t="s">
        <v>190</v>
      </c>
      <c r="K149" s="169">
        <v>9.63</v>
      </c>
      <c r="L149" s="245">
        <v>0</v>
      </c>
      <c r="M149" s="246"/>
      <c r="N149" s="247">
        <f t="shared" si="15"/>
        <v>0</v>
      </c>
      <c r="O149" s="247"/>
      <c r="P149" s="247"/>
      <c r="Q149" s="247"/>
      <c r="R149" s="36"/>
      <c r="T149" s="170" t="s">
        <v>22</v>
      </c>
      <c r="U149" s="43" t="s">
        <v>41</v>
      </c>
      <c r="V149" s="35"/>
      <c r="W149" s="171">
        <f t="shared" si="16"/>
        <v>0</v>
      </c>
      <c r="X149" s="171">
        <v>0</v>
      </c>
      <c r="Y149" s="171">
        <f t="shared" si="17"/>
        <v>0</v>
      </c>
      <c r="Z149" s="171">
        <v>0</v>
      </c>
      <c r="AA149" s="172">
        <f t="shared" si="18"/>
        <v>0</v>
      </c>
      <c r="AR149" s="18" t="s">
        <v>191</v>
      </c>
      <c r="AT149" s="18" t="s">
        <v>187</v>
      </c>
      <c r="AU149" s="18" t="s">
        <v>125</v>
      </c>
      <c r="AY149" s="18" t="s">
        <v>186</v>
      </c>
      <c r="BE149" s="109">
        <f t="shared" si="19"/>
        <v>0</v>
      </c>
      <c r="BF149" s="109">
        <f t="shared" si="20"/>
        <v>0</v>
      </c>
      <c r="BG149" s="109">
        <f t="shared" si="21"/>
        <v>0</v>
      </c>
      <c r="BH149" s="109">
        <f t="shared" si="22"/>
        <v>0</v>
      </c>
      <c r="BI149" s="109">
        <f t="shared" si="23"/>
        <v>0</v>
      </c>
      <c r="BJ149" s="18" t="s">
        <v>83</v>
      </c>
      <c r="BK149" s="109">
        <f t="shared" si="24"/>
        <v>0</v>
      </c>
      <c r="BL149" s="18" t="s">
        <v>191</v>
      </c>
      <c r="BM149" s="18" t="s">
        <v>267</v>
      </c>
    </row>
    <row r="150" spans="2:65" s="1" customFormat="1" ht="63.75" customHeight="1">
      <c r="B150" s="34"/>
      <c r="C150" s="166" t="s">
        <v>268</v>
      </c>
      <c r="D150" s="166" t="s">
        <v>187</v>
      </c>
      <c r="E150" s="167" t="s">
        <v>1287</v>
      </c>
      <c r="F150" s="244" t="s">
        <v>1288</v>
      </c>
      <c r="G150" s="244"/>
      <c r="H150" s="244"/>
      <c r="I150" s="244"/>
      <c r="J150" s="168" t="s">
        <v>190</v>
      </c>
      <c r="K150" s="169">
        <v>50</v>
      </c>
      <c r="L150" s="245">
        <v>0</v>
      </c>
      <c r="M150" s="246"/>
      <c r="N150" s="247">
        <f t="shared" si="15"/>
        <v>0</v>
      </c>
      <c r="O150" s="247"/>
      <c r="P150" s="247"/>
      <c r="Q150" s="247"/>
      <c r="R150" s="36"/>
      <c r="T150" s="170" t="s">
        <v>22</v>
      </c>
      <c r="U150" s="43" t="s">
        <v>41</v>
      </c>
      <c r="V150" s="35"/>
      <c r="W150" s="171">
        <f t="shared" si="16"/>
        <v>0</v>
      </c>
      <c r="X150" s="171">
        <v>0</v>
      </c>
      <c r="Y150" s="171">
        <f t="shared" si="17"/>
        <v>0</v>
      </c>
      <c r="Z150" s="171">
        <v>0</v>
      </c>
      <c r="AA150" s="172">
        <f t="shared" si="18"/>
        <v>0</v>
      </c>
      <c r="AR150" s="18" t="s">
        <v>191</v>
      </c>
      <c r="AT150" s="18" t="s">
        <v>187</v>
      </c>
      <c r="AU150" s="18" t="s">
        <v>125</v>
      </c>
      <c r="AY150" s="18" t="s">
        <v>186</v>
      </c>
      <c r="BE150" s="109">
        <f t="shared" si="19"/>
        <v>0</v>
      </c>
      <c r="BF150" s="109">
        <f t="shared" si="20"/>
        <v>0</v>
      </c>
      <c r="BG150" s="109">
        <f t="shared" si="21"/>
        <v>0</v>
      </c>
      <c r="BH150" s="109">
        <f t="shared" si="22"/>
        <v>0</v>
      </c>
      <c r="BI150" s="109">
        <f t="shared" si="23"/>
        <v>0</v>
      </c>
      <c r="BJ150" s="18" t="s">
        <v>83</v>
      </c>
      <c r="BK150" s="109">
        <f t="shared" si="24"/>
        <v>0</v>
      </c>
      <c r="BL150" s="18" t="s">
        <v>191</v>
      </c>
      <c r="BM150" s="18" t="s">
        <v>271</v>
      </c>
    </row>
    <row r="151" spans="2:65" s="1" customFormat="1" ht="63.75" customHeight="1">
      <c r="B151" s="34"/>
      <c r="C151" s="166" t="s">
        <v>233</v>
      </c>
      <c r="D151" s="166" t="s">
        <v>187</v>
      </c>
      <c r="E151" s="167" t="s">
        <v>1277</v>
      </c>
      <c r="F151" s="244" t="s">
        <v>1278</v>
      </c>
      <c r="G151" s="244"/>
      <c r="H151" s="244"/>
      <c r="I151" s="244"/>
      <c r="J151" s="168" t="s">
        <v>190</v>
      </c>
      <c r="K151" s="169">
        <v>50</v>
      </c>
      <c r="L151" s="245">
        <v>0</v>
      </c>
      <c r="M151" s="246"/>
      <c r="N151" s="247">
        <f t="shared" si="15"/>
        <v>0</v>
      </c>
      <c r="O151" s="247"/>
      <c r="P151" s="247"/>
      <c r="Q151" s="247"/>
      <c r="R151" s="36"/>
      <c r="T151" s="170" t="s">
        <v>22</v>
      </c>
      <c r="U151" s="43" t="s">
        <v>41</v>
      </c>
      <c r="V151" s="35"/>
      <c r="W151" s="171">
        <f t="shared" si="16"/>
        <v>0</v>
      </c>
      <c r="X151" s="171">
        <v>0</v>
      </c>
      <c r="Y151" s="171">
        <f t="shared" si="17"/>
        <v>0</v>
      </c>
      <c r="Z151" s="171">
        <v>0</v>
      </c>
      <c r="AA151" s="172">
        <f t="shared" si="18"/>
        <v>0</v>
      </c>
      <c r="AR151" s="18" t="s">
        <v>191</v>
      </c>
      <c r="AT151" s="18" t="s">
        <v>187</v>
      </c>
      <c r="AU151" s="18" t="s">
        <v>125</v>
      </c>
      <c r="AY151" s="18" t="s">
        <v>186</v>
      </c>
      <c r="BE151" s="109">
        <f t="shared" si="19"/>
        <v>0</v>
      </c>
      <c r="BF151" s="109">
        <f t="shared" si="20"/>
        <v>0</v>
      </c>
      <c r="BG151" s="109">
        <f t="shared" si="21"/>
        <v>0</v>
      </c>
      <c r="BH151" s="109">
        <f t="shared" si="22"/>
        <v>0</v>
      </c>
      <c r="BI151" s="109">
        <f t="shared" si="23"/>
        <v>0</v>
      </c>
      <c r="BJ151" s="18" t="s">
        <v>83</v>
      </c>
      <c r="BK151" s="109">
        <f t="shared" si="24"/>
        <v>0</v>
      </c>
      <c r="BL151" s="18" t="s">
        <v>191</v>
      </c>
      <c r="BM151" s="18" t="s">
        <v>274</v>
      </c>
    </row>
    <row r="152" spans="2:65" s="1" customFormat="1" ht="76.5" customHeight="1">
      <c r="B152" s="34"/>
      <c r="C152" s="166" t="s">
        <v>275</v>
      </c>
      <c r="D152" s="166" t="s">
        <v>187</v>
      </c>
      <c r="E152" s="167" t="s">
        <v>1289</v>
      </c>
      <c r="F152" s="244" t="s">
        <v>1290</v>
      </c>
      <c r="G152" s="244"/>
      <c r="H152" s="244"/>
      <c r="I152" s="244"/>
      <c r="J152" s="168" t="s">
        <v>190</v>
      </c>
      <c r="K152" s="169">
        <v>50</v>
      </c>
      <c r="L152" s="245">
        <v>0</v>
      </c>
      <c r="M152" s="246"/>
      <c r="N152" s="247">
        <f t="shared" si="15"/>
        <v>0</v>
      </c>
      <c r="O152" s="247"/>
      <c r="P152" s="247"/>
      <c r="Q152" s="247"/>
      <c r="R152" s="36"/>
      <c r="T152" s="170" t="s">
        <v>22</v>
      </c>
      <c r="U152" s="43" t="s">
        <v>41</v>
      </c>
      <c r="V152" s="35"/>
      <c r="W152" s="171">
        <f t="shared" si="16"/>
        <v>0</v>
      </c>
      <c r="X152" s="171">
        <v>0</v>
      </c>
      <c r="Y152" s="171">
        <f t="shared" si="17"/>
        <v>0</v>
      </c>
      <c r="Z152" s="171">
        <v>0</v>
      </c>
      <c r="AA152" s="172">
        <f t="shared" si="18"/>
        <v>0</v>
      </c>
      <c r="AR152" s="18" t="s">
        <v>191</v>
      </c>
      <c r="AT152" s="18" t="s">
        <v>187</v>
      </c>
      <c r="AU152" s="18" t="s">
        <v>125</v>
      </c>
      <c r="AY152" s="18" t="s">
        <v>186</v>
      </c>
      <c r="BE152" s="109">
        <f t="shared" si="19"/>
        <v>0</v>
      </c>
      <c r="BF152" s="109">
        <f t="shared" si="20"/>
        <v>0</v>
      </c>
      <c r="BG152" s="109">
        <f t="shared" si="21"/>
        <v>0</v>
      </c>
      <c r="BH152" s="109">
        <f t="shared" si="22"/>
        <v>0</v>
      </c>
      <c r="BI152" s="109">
        <f t="shared" si="23"/>
        <v>0</v>
      </c>
      <c r="BJ152" s="18" t="s">
        <v>83</v>
      </c>
      <c r="BK152" s="109">
        <f t="shared" si="24"/>
        <v>0</v>
      </c>
      <c r="BL152" s="18" t="s">
        <v>191</v>
      </c>
      <c r="BM152" s="18" t="s">
        <v>278</v>
      </c>
    </row>
    <row r="153" spans="2:65" s="1" customFormat="1" ht="63.75" customHeight="1">
      <c r="B153" s="34"/>
      <c r="C153" s="166" t="s">
        <v>237</v>
      </c>
      <c r="D153" s="166" t="s">
        <v>187</v>
      </c>
      <c r="E153" s="167" t="s">
        <v>1291</v>
      </c>
      <c r="F153" s="244" t="s">
        <v>1292</v>
      </c>
      <c r="G153" s="244"/>
      <c r="H153" s="244"/>
      <c r="I153" s="244"/>
      <c r="J153" s="168" t="s">
        <v>190</v>
      </c>
      <c r="K153" s="169">
        <v>10</v>
      </c>
      <c r="L153" s="245">
        <v>0</v>
      </c>
      <c r="M153" s="246"/>
      <c r="N153" s="247">
        <f t="shared" si="15"/>
        <v>0</v>
      </c>
      <c r="O153" s="247"/>
      <c r="P153" s="247"/>
      <c r="Q153" s="247"/>
      <c r="R153" s="36"/>
      <c r="T153" s="170" t="s">
        <v>22</v>
      </c>
      <c r="U153" s="43" t="s">
        <v>41</v>
      </c>
      <c r="V153" s="35"/>
      <c r="W153" s="171">
        <f t="shared" si="16"/>
        <v>0</v>
      </c>
      <c r="X153" s="171">
        <v>0</v>
      </c>
      <c r="Y153" s="171">
        <f t="shared" si="17"/>
        <v>0</v>
      </c>
      <c r="Z153" s="171">
        <v>0</v>
      </c>
      <c r="AA153" s="172">
        <f t="shared" si="18"/>
        <v>0</v>
      </c>
      <c r="AR153" s="18" t="s">
        <v>191</v>
      </c>
      <c r="AT153" s="18" t="s">
        <v>187</v>
      </c>
      <c r="AU153" s="18" t="s">
        <v>125</v>
      </c>
      <c r="AY153" s="18" t="s">
        <v>186</v>
      </c>
      <c r="BE153" s="109">
        <f t="shared" si="19"/>
        <v>0</v>
      </c>
      <c r="BF153" s="109">
        <f t="shared" si="20"/>
        <v>0</v>
      </c>
      <c r="BG153" s="109">
        <f t="shared" si="21"/>
        <v>0</v>
      </c>
      <c r="BH153" s="109">
        <f t="shared" si="22"/>
        <v>0</v>
      </c>
      <c r="BI153" s="109">
        <f t="shared" si="23"/>
        <v>0</v>
      </c>
      <c r="BJ153" s="18" t="s">
        <v>83</v>
      </c>
      <c r="BK153" s="109">
        <f t="shared" si="24"/>
        <v>0</v>
      </c>
      <c r="BL153" s="18" t="s">
        <v>191</v>
      </c>
      <c r="BM153" s="18" t="s">
        <v>281</v>
      </c>
    </row>
    <row r="154" spans="2:65" s="1" customFormat="1" ht="76.5" customHeight="1">
      <c r="B154" s="34"/>
      <c r="C154" s="166" t="s">
        <v>282</v>
      </c>
      <c r="D154" s="166" t="s">
        <v>187</v>
      </c>
      <c r="E154" s="167" t="s">
        <v>1293</v>
      </c>
      <c r="F154" s="244" t="s">
        <v>1294</v>
      </c>
      <c r="G154" s="244"/>
      <c r="H154" s="244"/>
      <c r="I154" s="244"/>
      <c r="J154" s="168" t="s">
        <v>190</v>
      </c>
      <c r="K154" s="169">
        <v>10</v>
      </c>
      <c r="L154" s="245">
        <v>0</v>
      </c>
      <c r="M154" s="246"/>
      <c r="N154" s="247">
        <f t="shared" si="15"/>
        <v>0</v>
      </c>
      <c r="O154" s="247"/>
      <c r="P154" s="247"/>
      <c r="Q154" s="247"/>
      <c r="R154" s="36"/>
      <c r="T154" s="170" t="s">
        <v>22</v>
      </c>
      <c r="U154" s="43" t="s">
        <v>41</v>
      </c>
      <c r="V154" s="35"/>
      <c r="W154" s="171">
        <f t="shared" si="16"/>
        <v>0</v>
      </c>
      <c r="X154" s="171">
        <v>0</v>
      </c>
      <c r="Y154" s="171">
        <f t="shared" si="17"/>
        <v>0</v>
      </c>
      <c r="Z154" s="171">
        <v>0</v>
      </c>
      <c r="AA154" s="172">
        <f t="shared" si="18"/>
        <v>0</v>
      </c>
      <c r="AR154" s="18" t="s">
        <v>191</v>
      </c>
      <c r="AT154" s="18" t="s">
        <v>187</v>
      </c>
      <c r="AU154" s="18" t="s">
        <v>125</v>
      </c>
      <c r="AY154" s="18" t="s">
        <v>186</v>
      </c>
      <c r="BE154" s="109">
        <f t="shared" si="19"/>
        <v>0</v>
      </c>
      <c r="BF154" s="109">
        <f t="shared" si="20"/>
        <v>0</v>
      </c>
      <c r="BG154" s="109">
        <f t="shared" si="21"/>
        <v>0</v>
      </c>
      <c r="BH154" s="109">
        <f t="shared" si="22"/>
        <v>0</v>
      </c>
      <c r="BI154" s="109">
        <f t="shared" si="23"/>
        <v>0</v>
      </c>
      <c r="BJ154" s="18" t="s">
        <v>83</v>
      </c>
      <c r="BK154" s="109">
        <f t="shared" si="24"/>
        <v>0</v>
      </c>
      <c r="BL154" s="18" t="s">
        <v>191</v>
      </c>
      <c r="BM154" s="18" t="s">
        <v>285</v>
      </c>
    </row>
    <row r="155" spans="2:65" s="1" customFormat="1" ht="38.25" customHeight="1">
      <c r="B155" s="34"/>
      <c r="C155" s="166" t="s">
        <v>240</v>
      </c>
      <c r="D155" s="166" t="s">
        <v>187</v>
      </c>
      <c r="E155" s="167" t="s">
        <v>1295</v>
      </c>
      <c r="F155" s="244" t="s">
        <v>1296</v>
      </c>
      <c r="G155" s="244"/>
      <c r="H155" s="244"/>
      <c r="I155" s="244"/>
      <c r="J155" s="168" t="s">
        <v>197</v>
      </c>
      <c r="K155" s="169">
        <v>43.973</v>
      </c>
      <c r="L155" s="245">
        <v>0</v>
      </c>
      <c r="M155" s="246"/>
      <c r="N155" s="247">
        <f t="shared" si="15"/>
        <v>0</v>
      </c>
      <c r="O155" s="247"/>
      <c r="P155" s="247"/>
      <c r="Q155" s="247"/>
      <c r="R155" s="36"/>
      <c r="T155" s="170" t="s">
        <v>22</v>
      </c>
      <c r="U155" s="43" t="s">
        <v>41</v>
      </c>
      <c r="V155" s="35"/>
      <c r="W155" s="171">
        <f t="shared" si="16"/>
        <v>0</v>
      </c>
      <c r="X155" s="171">
        <v>0</v>
      </c>
      <c r="Y155" s="171">
        <f t="shared" si="17"/>
        <v>0</v>
      </c>
      <c r="Z155" s="171">
        <v>0</v>
      </c>
      <c r="AA155" s="172">
        <f t="shared" si="18"/>
        <v>0</v>
      </c>
      <c r="AR155" s="18" t="s">
        <v>191</v>
      </c>
      <c r="AT155" s="18" t="s">
        <v>187</v>
      </c>
      <c r="AU155" s="18" t="s">
        <v>125</v>
      </c>
      <c r="AY155" s="18" t="s">
        <v>186</v>
      </c>
      <c r="BE155" s="109">
        <f t="shared" si="19"/>
        <v>0</v>
      </c>
      <c r="BF155" s="109">
        <f t="shared" si="20"/>
        <v>0</v>
      </c>
      <c r="BG155" s="109">
        <f t="shared" si="21"/>
        <v>0</v>
      </c>
      <c r="BH155" s="109">
        <f t="shared" si="22"/>
        <v>0</v>
      </c>
      <c r="BI155" s="109">
        <f t="shared" si="23"/>
        <v>0</v>
      </c>
      <c r="BJ155" s="18" t="s">
        <v>83</v>
      </c>
      <c r="BK155" s="109">
        <f t="shared" si="24"/>
        <v>0</v>
      </c>
      <c r="BL155" s="18" t="s">
        <v>191</v>
      </c>
      <c r="BM155" s="18" t="s">
        <v>288</v>
      </c>
    </row>
    <row r="156" spans="2:65" s="1" customFormat="1" ht="51" customHeight="1">
      <c r="B156" s="34"/>
      <c r="C156" s="166" t="s">
        <v>289</v>
      </c>
      <c r="D156" s="166" t="s">
        <v>187</v>
      </c>
      <c r="E156" s="167" t="s">
        <v>1297</v>
      </c>
      <c r="F156" s="244" t="s">
        <v>1298</v>
      </c>
      <c r="G156" s="244"/>
      <c r="H156" s="244"/>
      <c r="I156" s="244"/>
      <c r="J156" s="168" t="s">
        <v>197</v>
      </c>
      <c r="K156" s="169">
        <v>439.73</v>
      </c>
      <c r="L156" s="245">
        <v>0</v>
      </c>
      <c r="M156" s="246"/>
      <c r="N156" s="247">
        <f t="shared" si="15"/>
        <v>0</v>
      </c>
      <c r="O156" s="247"/>
      <c r="P156" s="247"/>
      <c r="Q156" s="247"/>
      <c r="R156" s="36"/>
      <c r="T156" s="170" t="s">
        <v>22</v>
      </c>
      <c r="U156" s="43" t="s">
        <v>41</v>
      </c>
      <c r="V156" s="35"/>
      <c r="W156" s="171">
        <f t="shared" si="16"/>
        <v>0</v>
      </c>
      <c r="X156" s="171">
        <v>0</v>
      </c>
      <c r="Y156" s="171">
        <f t="shared" si="17"/>
        <v>0</v>
      </c>
      <c r="Z156" s="171">
        <v>0</v>
      </c>
      <c r="AA156" s="172">
        <f t="shared" si="18"/>
        <v>0</v>
      </c>
      <c r="AR156" s="18" t="s">
        <v>191</v>
      </c>
      <c r="AT156" s="18" t="s">
        <v>187</v>
      </c>
      <c r="AU156" s="18" t="s">
        <v>125</v>
      </c>
      <c r="AY156" s="18" t="s">
        <v>186</v>
      </c>
      <c r="BE156" s="109">
        <f t="shared" si="19"/>
        <v>0</v>
      </c>
      <c r="BF156" s="109">
        <f t="shared" si="20"/>
        <v>0</v>
      </c>
      <c r="BG156" s="109">
        <f t="shared" si="21"/>
        <v>0</v>
      </c>
      <c r="BH156" s="109">
        <f t="shared" si="22"/>
        <v>0</v>
      </c>
      <c r="BI156" s="109">
        <f t="shared" si="23"/>
        <v>0</v>
      </c>
      <c r="BJ156" s="18" t="s">
        <v>83</v>
      </c>
      <c r="BK156" s="109">
        <f t="shared" si="24"/>
        <v>0</v>
      </c>
      <c r="BL156" s="18" t="s">
        <v>191</v>
      </c>
      <c r="BM156" s="18" t="s">
        <v>292</v>
      </c>
    </row>
    <row r="157" spans="2:65" s="1" customFormat="1" ht="51" customHeight="1">
      <c r="B157" s="34"/>
      <c r="C157" s="166" t="s">
        <v>243</v>
      </c>
      <c r="D157" s="166" t="s">
        <v>187</v>
      </c>
      <c r="E157" s="167" t="s">
        <v>1299</v>
      </c>
      <c r="F157" s="244" t="s">
        <v>1265</v>
      </c>
      <c r="G157" s="244"/>
      <c r="H157" s="244"/>
      <c r="I157" s="244"/>
      <c r="J157" s="168" t="s">
        <v>197</v>
      </c>
      <c r="K157" s="169">
        <v>43.973</v>
      </c>
      <c r="L157" s="245">
        <v>0</v>
      </c>
      <c r="M157" s="246"/>
      <c r="N157" s="247">
        <f t="shared" si="15"/>
        <v>0</v>
      </c>
      <c r="O157" s="247"/>
      <c r="P157" s="247"/>
      <c r="Q157" s="247"/>
      <c r="R157" s="36"/>
      <c r="T157" s="170" t="s">
        <v>22</v>
      </c>
      <c r="U157" s="43" t="s">
        <v>41</v>
      </c>
      <c r="V157" s="35"/>
      <c r="W157" s="171">
        <f t="shared" si="16"/>
        <v>0</v>
      </c>
      <c r="X157" s="171">
        <v>0</v>
      </c>
      <c r="Y157" s="171">
        <f t="shared" si="17"/>
        <v>0</v>
      </c>
      <c r="Z157" s="171">
        <v>0</v>
      </c>
      <c r="AA157" s="172">
        <f t="shared" si="18"/>
        <v>0</v>
      </c>
      <c r="AR157" s="18" t="s">
        <v>191</v>
      </c>
      <c r="AT157" s="18" t="s">
        <v>187</v>
      </c>
      <c r="AU157" s="18" t="s">
        <v>125</v>
      </c>
      <c r="AY157" s="18" t="s">
        <v>186</v>
      </c>
      <c r="BE157" s="109">
        <f t="shared" si="19"/>
        <v>0</v>
      </c>
      <c r="BF157" s="109">
        <f t="shared" si="20"/>
        <v>0</v>
      </c>
      <c r="BG157" s="109">
        <f t="shared" si="21"/>
        <v>0</v>
      </c>
      <c r="BH157" s="109">
        <f t="shared" si="22"/>
        <v>0</v>
      </c>
      <c r="BI157" s="109">
        <f t="shared" si="23"/>
        <v>0</v>
      </c>
      <c r="BJ157" s="18" t="s">
        <v>83</v>
      </c>
      <c r="BK157" s="109">
        <f t="shared" si="24"/>
        <v>0</v>
      </c>
      <c r="BL157" s="18" t="s">
        <v>191</v>
      </c>
      <c r="BM157" s="18" t="s">
        <v>295</v>
      </c>
    </row>
    <row r="158" spans="2:65" s="1" customFormat="1" ht="51" customHeight="1">
      <c r="B158" s="34"/>
      <c r="C158" s="166" t="s">
        <v>296</v>
      </c>
      <c r="D158" s="166" t="s">
        <v>187</v>
      </c>
      <c r="E158" s="167" t="s">
        <v>1300</v>
      </c>
      <c r="F158" s="244" t="s">
        <v>1301</v>
      </c>
      <c r="G158" s="244"/>
      <c r="H158" s="244"/>
      <c r="I158" s="244"/>
      <c r="J158" s="168" t="s">
        <v>197</v>
      </c>
      <c r="K158" s="169">
        <v>40.138</v>
      </c>
      <c r="L158" s="245">
        <v>0</v>
      </c>
      <c r="M158" s="246"/>
      <c r="N158" s="247">
        <f t="shared" si="15"/>
        <v>0</v>
      </c>
      <c r="O158" s="247"/>
      <c r="P158" s="247"/>
      <c r="Q158" s="247"/>
      <c r="R158" s="36"/>
      <c r="T158" s="170" t="s">
        <v>22</v>
      </c>
      <c r="U158" s="43" t="s">
        <v>41</v>
      </c>
      <c r="V158" s="35"/>
      <c r="W158" s="171">
        <f t="shared" si="16"/>
        <v>0</v>
      </c>
      <c r="X158" s="171">
        <v>0</v>
      </c>
      <c r="Y158" s="171">
        <f t="shared" si="17"/>
        <v>0</v>
      </c>
      <c r="Z158" s="171">
        <v>0</v>
      </c>
      <c r="AA158" s="172">
        <f t="shared" si="18"/>
        <v>0</v>
      </c>
      <c r="AR158" s="18" t="s">
        <v>191</v>
      </c>
      <c r="AT158" s="18" t="s">
        <v>187</v>
      </c>
      <c r="AU158" s="18" t="s">
        <v>125</v>
      </c>
      <c r="AY158" s="18" t="s">
        <v>186</v>
      </c>
      <c r="BE158" s="109">
        <f t="shared" si="19"/>
        <v>0</v>
      </c>
      <c r="BF158" s="109">
        <f t="shared" si="20"/>
        <v>0</v>
      </c>
      <c r="BG158" s="109">
        <f t="shared" si="21"/>
        <v>0</v>
      </c>
      <c r="BH158" s="109">
        <f t="shared" si="22"/>
        <v>0</v>
      </c>
      <c r="BI158" s="109">
        <f t="shared" si="23"/>
        <v>0</v>
      </c>
      <c r="BJ158" s="18" t="s">
        <v>83</v>
      </c>
      <c r="BK158" s="109">
        <f t="shared" si="24"/>
        <v>0</v>
      </c>
      <c r="BL158" s="18" t="s">
        <v>191</v>
      </c>
      <c r="BM158" s="18" t="s">
        <v>299</v>
      </c>
    </row>
    <row r="159" spans="2:65" s="1" customFormat="1" ht="51" customHeight="1">
      <c r="B159" s="34"/>
      <c r="C159" s="166" t="s">
        <v>246</v>
      </c>
      <c r="D159" s="166" t="s">
        <v>187</v>
      </c>
      <c r="E159" s="167" t="s">
        <v>1302</v>
      </c>
      <c r="F159" s="244" t="s">
        <v>1298</v>
      </c>
      <c r="G159" s="244"/>
      <c r="H159" s="244"/>
      <c r="I159" s="244"/>
      <c r="J159" s="168" t="s">
        <v>197</v>
      </c>
      <c r="K159" s="169">
        <v>401.38</v>
      </c>
      <c r="L159" s="245">
        <v>0</v>
      </c>
      <c r="M159" s="246"/>
      <c r="N159" s="247">
        <f t="shared" si="15"/>
        <v>0</v>
      </c>
      <c r="O159" s="247"/>
      <c r="P159" s="247"/>
      <c r="Q159" s="247"/>
      <c r="R159" s="36"/>
      <c r="T159" s="170" t="s">
        <v>22</v>
      </c>
      <c r="U159" s="43" t="s">
        <v>41</v>
      </c>
      <c r="V159" s="35"/>
      <c r="W159" s="171">
        <f t="shared" si="16"/>
        <v>0</v>
      </c>
      <c r="X159" s="171">
        <v>0</v>
      </c>
      <c r="Y159" s="171">
        <f t="shared" si="17"/>
        <v>0</v>
      </c>
      <c r="Z159" s="171">
        <v>0</v>
      </c>
      <c r="AA159" s="172">
        <f t="shared" si="18"/>
        <v>0</v>
      </c>
      <c r="AR159" s="18" t="s">
        <v>191</v>
      </c>
      <c r="AT159" s="18" t="s">
        <v>187</v>
      </c>
      <c r="AU159" s="18" t="s">
        <v>125</v>
      </c>
      <c r="AY159" s="18" t="s">
        <v>186</v>
      </c>
      <c r="BE159" s="109">
        <f t="shared" si="19"/>
        <v>0</v>
      </c>
      <c r="BF159" s="109">
        <f t="shared" si="20"/>
        <v>0</v>
      </c>
      <c r="BG159" s="109">
        <f t="shared" si="21"/>
        <v>0</v>
      </c>
      <c r="BH159" s="109">
        <f t="shared" si="22"/>
        <v>0</v>
      </c>
      <c r="BI159" s="109">
        <f t="shared" si="23"/>
        <v>0</v>
      </c>
      <c r="BJ159" s="18" t="s">
        <v>83</v>
      </c>
      <c r="BK159" s="109">
        <f t="shared" si="24"/>
        <v>0</v>
      </c>
      <c r="BL159" s="18" t="s">
        <v>191</v>
      </c>
      <c r="BM159" s="18" t="s">
        <v>302</v>
      </c>
    </row>
    <row r="160" spans="2:65" s="1" customFormat="1" ht="51" customHeight="1">
      <c r="B160" s="34"/>
      <c r="C160" s="166" t="s">
        <v>303</v>
      </c>
      <c r="D160" s="166" t="s">
        <v>187</v>
      </c>
      <c r="E160" s="167" t="s">
        <v>1303</v>
      </c>
      <c r="F160" s="244" t="s">
        <v>1304</v>
      </c>
      <c r="G160" s="244"/>
      <c r="H160" s="244"/>
      <c r="I160" s="244"/>
      <c r="J160" s="168" t="s">
        <v>197</v>
      </c>
      <c r="K160" s="169">
        <v>25.888</v>
      </c>
      <c r="L160" s="245">
        <v>0</v>
      </c>
      <c r="M160" s="246"/>
      <c r="N160" s="247">
        <f t="shared" si="15"/>
        <v>0</v>
      </c>
      <c r="O160" s="247"/>
      <c r="P160" s="247"/>
      <c r="Q160" s="247"/>
      <c r="R160" s="36"/>
      <c r="T160" s="170" t="s">
        <v>22</v>
      </c>
      <c r="U160" s="43" t="s">
        <v>41</v>
      </c>
      <c r="V160" s="35"/>
      <c r="W160" s="171">
        <f t="shared" si="16"/>
        <v>0</v>
      </c>
      <c r="X160" s="171">
        <v>0</v>
      </c>
      <c r="Y160" s="171">
        <f t="shared" si="17"/>
        <v>0</v>
      </c>
      <c r="Z160" s="171">
        <v>0</v>
      </c>
      <c r="AA160" s="172">
        <f t="shared" si="18"/>
        <v>0</v>
      </c>
      <c r="AR160" s="18" t="s">
        <v>191</v>
      </c>
      <c r="AT160" s="18" t="s">
        <v>187</v>
      </c>
      <c r="AU160" s="18" t="s">
        <v>125</v>
      </c>
      <c r="AY160" s="18" t="s">
        <v>186</v>
      </c>
      <c r="BE160" s="109">
        <f t="shared" si="19"/>
        <v>0</v>
      </c>
      <c r="BF160" s="109">
        <f t="shared" si="20"/>
        <v>0</v>
      </c>
      <c r="BG160" s="109">
        <f t="shared" si="21"/>
        <v>0</v>
      </c>
      <c r="BH160" s="109">
        <f t="shared" si="22"/>
        <v>0</v>
      </c>
      <c r="BI160" s="109">
        <f t="shared" si="23"/>
        <v>0</v>
      </c>
      <c r="BJ160" s="18" t="s">
        <v>83</v>
      </c>
      <c r="BK160" s="109">
        <f t="shared" si="24"/>
        <v>0</v>
      </c>
      <c r="BL160" s="18" t="s">
        <v>191</v>
      </c>
      <c r="BM160" s="18" t="s">
        <v>306</v>
      </c>
    </row>
    <row r="161" spans="2:65" s="1" customFormat="1" ht="51" customHeight="1">
      <c r="B161" s="34"/>
      <c r="C161" s="166" t="s">
        <v>250</v>
      </c>
      <c r="D161" s="166" t="s">
        <v>187</v>
      </c>
      <c r="E161" s="167" t="s">
        <v>1305</v>
      </c>
      <c r="F161" s="244" t="s">
        <v>1306</v>
      </c>
      <c r="G161" s="244"/>
      <c r="H161" s="244"/>
      <c r="I161" s="244"/>
      <c r="J161" s="168" t="s">
        <v>197</v>
      </c>
      <c r="K161" s="169">
        <v>4.9</v>
      </c>
      <c r="L161" s="245">
        <v>0</v>
      </c>
      <c r="M161" s="246"/>
      <c r="N161" s="247">
        <f t="shared" si="15"/>
        <v>0</v>
      </c>
      <c r="O161" s="247"/>
      <c r="P161" s="247"/>
      <c r="Q161" s="247"/>
      <c r="R161" s="36"/>
      <c r="T161" s="170" t="s">
        <v>22</v>
      </c>
      <c r="U161" s="43" t="s">
        <v>41</v>
      </c>
      <c r="V161" s="35"/>
      <c r="W161" s="171">
        <f t="shared" si="16"/>
        <v>0</v>
      </c>
      <c r="X161" s="171">
        <v>0</v>
      </c>
      <c r="Y161" s="171">
        <f t="shared" si="17"/>
        <v>0</v>
      </c>
      <c r="Z161" s="171">
        <v>0</v>
      </c>
      <c r="AA161" s="172">
        <f t="shared" si="18"/>
        <v>0</v>
      </c>
      <c r="AR161" s="18" t="s">
        <v>191</v>
      </c>
      <c r="AT161" s="18" t="s">
        <v>187</v>
      </c>
      <c r="AU161" s="18" t="s">
        <v>125</v>
      </c>
      <c r="AY161" s="18" t="s">
        <v>186</v>
      </c>
      <c r="BE161" s="109">
        <f t="shared" si="19"/>
        <v>0</v>
      </c>
      <c r="BF161" s="109">
        <f t="shared" si="20"/>
        <v>0</v>
      </c>
      <c r="BG161" s="109">
        <f t="shared" si="21"/>
        <v>0</v>
      </c>
      <c r="BH161" s="109">
        <f t="shared" si="22"/>
        <v>0</v>
      </c>
      <c r="BI161" s="109">
        <f t="shared" si="23"/>
        <v>0</v>
      </c>
      <c r="BJ161" s="18" t="s">
        <v>83</v>
      </c>
      <c r="BK161" s="109">
        <f t="shared" si="24"/>
        <v>0</v>
      </c>
      <c r="BL161" s="18" t="s">
        <v>191</v>
      </c>
      <c r="BM161" s="18" t="s">
        <v>309</v>
      </c>
    </row>
    <row r="162" spans="2:65" s="1" customFormat="1" ht="51" customHeight="1">
      <c r="B162" s="34"/>
      <c r="C162" s="166" t="s">
        <v>310</v>
      </c>
      <c r="D162" s="166" t="s">
        <v>187</v>
      </c>
      <c r="E162" s="167" t="s">
        <v>1307</v>
      </c>
      <c r="F162" s="244" t="s">
        <v>1308</v>
      </c>
      <c r="G162" s="244"/>
      <c r="H162" s="244"/>
      <c r="I162" s="244"/>
      <c r="J162" s="168" t="s">
        <v>197</v>
      </c>
      <c r="K162" s="169">
        <v>9.35</v>
      </c>
      <c r="L162" s="245">
        <v>0</v>
      </c>
      <c r="M162" s="246"/>
      <c r="N162" s="247">
        <f t="shared" si="15"/>
        <v>0</v>
      </c>
      <c r="O162" s="247"/>
      <c r="P162" s="247"/>
      <c r="Q162" s="247"/>
      <c r="R162" s="36"/>
      <c r="T162" s="170" t="s">
        <v>22</v>
      </c>
      <c r="U162" s="43" t="s">
        <v>41</v>
      </c>
      <c r="V162" s="35"/>
      <c r="W162" s="171">
        <f t="shared" si="16"/>
        <v>0</v>
      </c>
      <c r="X162" s="171">
        <v>0</v>
      </c>
      <c r="Y162" s="171">
        <f t="shared" si="17"/>
        <v>0</v>
      </c>
      <c r="Z162" s="171">
        <v>0</v>
      </c>
      <c r="AA162" s="172">
        <f t="shared" si="18"/>
        <v>0</v>
      </c>
      <c r="AR162" s="18" t="s">
        <v>191</v>
      </c>
      <c r="AT162" s="18" t="s">
        <v>187</v>
      </c>
      <c r="AU162" s="18" t="s">
        <v>125</v>
      </c>
      <c r="AY162" s="18" t="s">
        <v>186</v>
      </c>
      <c r="BE162" s="109">
        <f t="shared" si="19"/>
        <v>0</v>
      </c>
      <c r="BF162" s="109">
        <f t="shared" si="20"/>
        <v>0</v>
      </c>
      <c r="BG162" s="109">
        <f t="shared" si="21"/>
        <v>0</v>
      </c>
      <c r="BH162" s="109">
        <f t="shared" si="22"/>
        <v>0</v>
      </c>
      <c r="BI162" s="109">
        <f t="shared" si="23"/>
        <v>0</v>
      </c>
      <c r="BJ162" s="18" t="s">
        <v>83</v>
      </c>
      <c r="BK162" s="109">
        <f t="shared" si="24"/>
        <v>0</v>
      </c>
      <c r="BL162" s="18" t="s">
        <v>191</v>
      </c>
      <c r="BM162" s="18" t="s">
        <v>313</v>
      </c>
    </row>
    <row r="163" spans="2:63" s="9" customFormat="1" ht="29.85" customHeight="1">
      <c r="B163" s="155"/>
      <c r="C163" s="156"/>
      <c r="D163" s="165" t="s">
        <v>1245</v>
      </c>
      <c r="E163" s="165"/>
      <c r="F163" s="165"/>
      <c r="G163" s="165"/>
      <c r="H163" s="165"/>
      <c r="I163" s="165"/>
      <c r="J163" s="165"/>
      <c r="K163" s="165"/>
      <c r="L163" s="165"/>
      <c r="M163" s="165"/>
      <c r="N163" s="257">
        <f>BK163</f>
        <v>0</v>
      </c>
      <c r="O163" s="258"/>
      <c r="P163" s="258"/>
      <c r="Q163" s="258"/>
      <c r="R163" s="158"/>
      <c r="T163" s="159"/>
      <c r="U163" s="156"/>
      <c r="V163" s="156"/>
      <c r="W163" s="160">
        <f>SUM(W164:W173)</f>
        <v>0</v>
      </c>
      <c r="X163" s="156"/>
      <c r="Y163" s="160">
        <f>SUM(Y164:Y173)</f>
        <v>0</v>
      </c>
      <c r="Z163" s="156"/>
      <c r="AA163" s="161">
        <f>SUM(AA164:AA173)</f>
        <v>0</v>
      </c>
      <c r="AR163" s="162" t="s">
        <v>83</v>
      </c>
      <c r="AT163" s="163" t="s">
        <v>75</v>
      </c>
      <c r="AU163" s="163" t="s">
        <v>83</v>
      </c>
      <c r="AY163" s="162" t="s">
        <v>186</v>
      </c>
      <c r="BK163" s="164">
        <f>SUM(BK164:BK173)</f>
        <v>0</v>
      </c>
    </row>
    <row r="164" spans="2:65" s="1" customFormat="1" ht="51" customHeight="1">
      <c r="B164" s="34"/>
      <c r="C164" s="166" t="s">
        <v>253</v>
      </c>
      <c r="D164" s="166" t="s">
        <v>187</v>
      </c>
      <c r="E164" s="167" t="s">
        <v>1309</v>
      </c>
      <c r="F164" s="244" t="s">
        <v>1310</v>
      </c>
      <c r="G164" s="244"/>
      <c r="H164" s="244"/>
      <c r="I164" s="244"/>
      <c r="J164" s="168" t="s">
        <v>190</v>
      </c>
      <c r="K164" s="169">
        <v>175</v>
      </c>
      <c r="L164" s="245">
        <v>0</v>
      </c>
      <c r="M164" s="246"/>
      <c r="N164" s="247">
        <f aca="true" t="shared" si="25" ref="N164:N173">ROUND(L164*K164,2)</f>
        <v>0</v>
      </c>
      <c r="O164" s="247"/>
      <c r="P164" s="247"/>
      <c r="Q164" s="247"/>
      <c r="R164" s="36"/>
      <c r="T164" s="170" t="s">
        <v>22</v>
      </c>
      <c r="U164" s="43" t="s">
        <v>41</v>
      </c>
      <c r="V164" s="35"/>
      <c r="W164" s="171">
        <f aca="true" t="shared" si="26" ref="W164:W173">V164*K164</f>
        <v>0</v>
      </c>
      <c r="X164" s="171">
        <v>0</v>
      </c>
      <c r="Y164" s="171">
        <f aca="true" t="shared" si="27" ref="Y164:Y173">X164*K164</f>
        <v>0</v>
      </c>
      <c r="Z164" s="171">
        <v>0</v>
      </c>
      <c r="AA164" s="172">
        <f aca="true" t="shared" si="28" ref="AA164:AA173">Z164*K164</f>
        <v>0</v>
      </c>
      <c r="AR164" s="18" t="s">
        <v>191</v>
      </c>
      <c r="AT164" s="18" t="s">
        <v>187</v>
      </c>
      <c r="AU164" s="18" t="s">
        <v>125</v>
      </c>
      <c r="AY164" s="18" t="s">
        <v>186</v>
      </c>
      <c r="BE164" s="109">
        <f aca="true" t="shared" si="29" ref="BE164:BE173">IF(U164="základní",N164,0)</f>
        <v>0</v>
      </c>
      <c r="BF164" s="109">
        <f aca="true" t="shared" si="30" ref="BF164:BF173">IF(U164="snížená",N164,0)</f>
        <v>0</v>
      </c>
      <c r="BG164" s="109">
        <f aca="true" t="shared" si="31" ref="BG164:BG173">IF(U164="zákl. přenesená",N164,0)</f>
        <v>0</v>
      </c>
      <c r="BH164" s="109">
        <f aca="true" t="shared" si="32" ref="BH164:BH173">IF(U164="sníž. přenesená",N164,0)</f>
        <v>0</v>
      </c>
      <c r="BI164" s="109">
        <f aca="true" t="shared" si="33" ref="BI164:BI173">IF(U164="nulová",N164,0)</f>
        <v>0</v>
      </c>
      <c r="BJ164" s="18" t="s">
        <v>83</v>
      </c>
      <c r="BK164" s="109">
        <f aca="true" t="shared" si="34" ref="BK164:BK173">ROUND(L164*K164,2)</f>
        <v>0</v>
      </c>
      <c r="BL164" s="18" t="s">
        <v>191</v>
      </c>
      <c r="BM164" s="18" t="s">
        <v>316</v>
      </c>
    </row>
    <row r="165" spans="2:65" s="1" customFormat="1" ht="38.25" customHeight="1">
      <c r="B165" s="34"/>
      <c r="C165" s="166" t="s">
        <v>317</v>
      </c>
      <c r="D165" s="166" t="s">
        <v>187</v>
      </c>
      <c r="E165" s="167" t="s">
        <v>1311</v>
      </c>
      <c r="F165" s="244" t="s">
        <v>1312</v>
      </c>
      <c r="G165" s="244"/>
      <c r="H165" s="244"/>
      <c r="I165" s="244"/>
      <c r="J165" s="168" t="s">
        <v>190</v>
      </c>
      <c r="K165" s="169">
        <v>175</v>
      </c>
      <c r="L165" s="245">
        <v>0</v>
      </c>
      <c r="M165" s="246"/>
      <c r="N165" s="247">
        <f t="shared" si="25"/>
        <v>0</v>
      </c>
      <c r="O165" s="247"/>
      <c r="P165" s="247"/>
      <c r="Q165" s="247"/>
      <c r="R165" s="36"/>
      <c r="T165" s="170" t="s">
        <v>22</v>
      </c>
      <c r="U165" s="43" t="s">
        <v>41</v>
      </c>
      <c r="V165" s="35"/>
      <c r="W165" s="171">
        <f t="shared" si="26"/>
        <v>0</v>
      </c>
      <c r="X165" s="171">
        <v>0</v>
      </c>
      <c r="Y165" s="171">
        <f t="shared" si="27"/>
        <v>0</v>
      </c>
      <c r="Z165" s="171">
        <v>0</v>
      </c>
      <c r="AA165" s="172">
        <f t="shared" si="28"/>
        <v>0</v>
      </c>
      <c r="AR165" s="18" t="s">
        <v>191</v>
      </c>
      <c r="AT165" s="18" t="s">
        <v>187</v>
      </c>
      <c r="AU165" s="18" t="s">
        <v>125</v>
      </c>
      <c r="AY165" s="18" t="s">
        <v>186</v>
      </c>
      <c r="BE165" s="109">
        <f t="shared" si="29"/>
        <v>0</v>
      </c>
      <c r="BF165" s="109">
        <f t="shared" si="30"/>
        <v>0</v>
      </c>
      <c r="BG165" s="109">
        <f t="shared" si="31"/>
        <v>0</v>
      </c>
      <c r="BH165" s="109">
        <f t="shared" si="32"/>
        <v>0</v>
      </c>
      <c r="BI165" s="109">
        <f t="shared" si="33"/>
        <v>0</v>
      </c>
      <c r="BJ165" s="18" t="s">
        <v>83</v>
      </c>
      <c r="BK165" s="109">
        <f t="shared" si="34"/>
        <v>0</v>
      </c>
      <c r="BL165" s="18" t="s">
        <v>191</v>
      </c>
      <c r="BM165" s="18" t="s">
        <v>320</v>
      </c>
    </row>
    <row r="166" spans="2:65" s="1" customFormat="1" ht="63.75" customHeight="1">
      <c r="B166" s="34"/>
      <c r="C166" s="166" t="s">
        <v>258</v>
      </c>
      <c r="D166" s="166" t="s">
        <v>187</v>
      </c>
      <c r="E166" s="167" t="s">
        <v>1313</v>
      </c>
      <c r="F166" s="244" t="s">
        <v>1314</v>
      </c>
      <c r="G166" s="244"/>
      <c r="H166" s="244"/>
      <c r="I166" s="244"/>
      <c r="J166" s="168" t="s">
        <v>190</v>
      </c>
      <c r="K166" s="169">
        <v>175</v>
      </c>
      <c r="L166" s="245">
        <v>0</v>
      </c>
      <c r="M166" s="246"/>
      <c r="N166" s="247">
        <f t="shared" si="25"/>
        <v>0</v>
      </c>
      <c r="O166" s="247"/>
      <c r="P166" s="247"/>
      <c r="Q166" s="247"/>
      <c r="R166" s="36"/>
      <c r="T166" s="170" t="s">
        <v>22</v>
      </c>
      <c r="U166" s="43" t="s">
        <v>41</v>
      </c>
      <c r="V166" s="35"/>
      <c r="W166" s="171">
        <f t="shared" si="26"/>
        <v>0</v>
      </c>
      <c r="X166" s="171">
        <v>0</v>
      </c>
      <c r="Y166" s="171">
        <f t="shared" si="27"/>
        <v>0</v>
      </c>
      <c r="Z166" s="171">
        <v>0</v>
      </c>
      <c r="AA166" s="172">
        <f t="shared" si="28"/>
        <v>0</v>
      </c>
      <c r="AR166" s="18" t="s">
        <v>191</v>
      </c>
      <c r="AT166" s="18" t="s">
        <v>187</v>
      </c>
      <c r="AU166" s="18" t="s">
        <v>125</v>
      </c>
      <c r="AY166" s="18" t="s">
        <v>186</v>
      </c>
      <c r="BE166" s="109">
        <f t="shared" si="29"/>
        <v>0</v>
      </c>
      <c r="BF166" s="109">
        <f t="shared" si="30"/>
        <v>0</v>
      </c>
      <c r="BG166" s="109">
        <f t="shared" si="31"/>
        <v>0</v>
      </c>
      <c r="BH166" s="109">
        <f t="shared" si="32"/>
        <v>0</v>
      </c>
      <c r="BI166" s="109">
        <f t="shared" si="33"/>
        <v>0</v>
      </c>
      <c r="BJ166" s="18" t="s">
        <v>83</v>
      </c>
      <c r="BK166" s="109">
        <f t="shared" si="34"/>
        <v>0</v>
      </c>
      <c r="BL166" s="18" t="s">
        <v>191</v>
      </c>
      <c r="BM166" s="18" t="s">
        <v>323</v>
      </c>
    </row>
    <row r="167" spans="2:65" s="1" customFormat="1" ht="51" customHeight="1">
      <c r="B167" s="34"/>
      <c r="C167" s="166" t="s">
        <v>324</v>
      </c>
      <c r="D167" s="166" t="s">
        <v>187</v>
      </c>
      <c r="E167" s="167" t="s">
        <v>1315</v>
      </c>
      <c r="F167" s="244" t="s">
        <v>1316</v>
      </c>
      <c r="G167" s="244"/>
      <c r="H167" s="244"/>
      <c r="I167" s="244"/>
      <c r="J167" s="168" t="s">
        <v>190</v>
      </c>
      <c r="K167" s="169">
        <v>175</v>
      </c>
      <c r="L167" s="245">
        <v>0</v>
      </c>
      <c r="M167" s="246"/>
      <c r="N167" s="247">
        <f t="shared" si="25"/>
        <v>0</v>
      </c>
      <c r="O167" s="247"/>
      <c r="P167" s="247"/>
      <c r="Q167" s="247"/>
      <c r="R167" s="36"/>
      <c r="T167" s="170" t="s">
        <v>22</v>
      </c>
      <c r="U167" s="43" t="s">
        <v>41</v>
      </c>
      <c r="V167" s="35"/>
      <c r="W167" s="171">
        <f t="shared" si="26"/>
        <v>0</v>
      </c>
      <c r="X167" s="171">
        <v>0</v>
      </c>
      <c r="Y167" s="171">
        <f t="shared" si="27"/>
        <v>0</v>
      </c>
      <c r="Z167" s="171">
        <v>0</v>
      </c>
      <c r="AA167" s="172">
        <f t="shared" si="28"/>
        <v>0</v>
      </c>
      <c r="AR167" s="18" t="s">
        <v>191</v>
      </c>
      <c r="AT167" s="18" t="s">
        <v>187</v>
      </c>
      <c r="AU167" s="18" t="s">
        <v>125</v>
      </c>
      <c r="AY167" s="18" t="s">
        <v>186</v>
      </c>
      <c r="BE167" s="109">
        <f t="shared" si="29"/>
        <v>0</v>
      </c>
      <c r="BF167" s="109">
        <f t="shared" si="30"/>
        <v>0</v>
      </c>
      <c r="BG167" s="109">
        <f t="shared" si="31"/>
        <v>0</v>
      </c>
      <c r="BH167" s="109">
        <f t="shared" si="32"/>
        <v>0</v>
      </c>
      <c r="BI167" s="109">
        <f t="shared" si="33"/>
        <v>0</v>
      </c>
      <c r="BJ167" s="18" t="s">
        <v>83</v>
      </c>
      <c r="BK167" s="109">
        <f t="shared" si="34"/>
        <v>0</v>
      </c>
      <c r="BL167" s="18" t="s">
        <v>191</v>
      </c>
      <c r="BM167" s="18" t="s">
        <v>327</v>
      </c>
    </row>
    <row r="168" spans="2:65" s="1" customFormat="1" ht="51" customHeight="1">
      <c r="B168" s="34"/>
      <c r="C168" s="166" t="s">
        <v>261</v>
      </c>
      <c r="D168" s="166" t="s">
        <v>187</v>
      </c>
      <c r="E168" s="167" t="s">
        <v>1317</v>
      </c>
      <c r="F168" s="244" t="s">
        <v>1318</v>
      </c>
      <c r="G168" s="244"/>
      <c r="H168" s="244"/>
      <c r="I168" s="244"/>
      <c r="J168" s="168" t="s">
        <v>190</v>
      </c>
      <c r="K168" s="169">
        <v>175</v>
      </c>
      <c r="L168" s="245">
        <v>0</v>
      </c>
      <c r="M168" s="246"/>
      <c r="N168" s="247">
        <f t="shared" si="25"/>
        <v>0</v>
      </c>
      <c r="O168" s="247"/>
      <c r="P168" s="247"/>
      <c r="Q168" s="247"/>
      <c r="R168" s="36"/>
      <c r="T168" s="170" t="s">
        <v>22</v>
      </c>
      <c r="U168" s="43" t="s">
        <v>41</v>
      </c>
      <c r="V168" s="35"/>
      <c r="W168" s="171">
        <f t="shared" si="26"/>
        <v>0</v>
      </c>
      <c r="X168" s="171">
        <v>0</v>
      </c>
      <c r="Y168" s="171">
        <f t="shared" si="27"/>
        <v>0</v>
      </c>
      <c r="Z168" s="171">
        <v>0</v>
      </c>
      <c r="AA168" s="172">
        <f t="shared" si="28"/>
        <v>0</v>
      </c>
      <c r="AR168" s="18" t="s">
        <v>191</v>
      </c>
      <c r="AT168" s="18" t="s">
        <v>187</v>
      </c>
      <c r="AU168" s="18" t="s">
        <v>125</v>
      </c>
      <c r="AY168" s="18" t="s">
        <v>186</v>
      </c>
      <c r="BE168" s="109">
        <f t="shared" si="29"/>
        <v>0</v>
      </c>
      <c r="BF168" s="109">
        <f t="shared" si="30"/>
        <v>0</v>
      </c>
      <c r="BG168" s="109">
        <f t="shared" si="31"/>
        <v>0</v>
      </c>
      <c r="BH168" s="109">
        <f t="shared" si="32"/>
        <v>0</v>
      </c>
      <c r="BI168" s="109">
        <f t="shared" si="33"/>
        <v>0</v>
      </c>
      <c r="BJ168" s="18" t="s">
        <v>83</v>
      </c>
      <c r="BK168" s="109">
        <f t="shared" si="34"/>
        <v>0</v>
      </c>
      <c r="BL168" s="18" t="s">
        <v>191</v>
      </c>
      <c r="BM168" s="18" t="s">
        <v>330</v>
      </c>
    </row>
    <row r="169" spans="2:65" s="1" customFormat="1" ht="25.5" customHeight="1">
      <c r="B169" s="34"/>
      <c r="C169" s="166" t="s">
        <v>331</v>
      </c>
      <c r="D169" s="166" t="s">
        <v>187</v>
      </c>
      <c r="E169" s="167" t="s">
        <v>1319</v>
      </c>
      <c r="F169" s="244" t="s">
        <v>1320</v>
      </c>
      <c r="G169" s="244"/>
      <c r="H169" s="244"/>
      <c r="I169" s="244"/>
      <c r="J169" s="168" t="s">
        <v>190</v>
      </c>
      <c r="K169" s="169">
        <v>175</v>
      </c>
      <c r="L169" s="245">
        <v>0</v>
      </c>
      <c r="M169" s="246"/>
      <c r="N169" s="247">
        <f t="shared" si="25"/>
        <v>0</v>
      </c>
      <c r="O169" s="247"/>
      <c r="P169" s="247"/>
      <c r="Q169" s="247"/>
      <c r="R169" s="36"/>
      <c r="T169" s="170" t="s">
        <v>22</v>
      </c>
      <c r="U169" s="43" t="s">
        <v>41</v>
      </c>
      <c r="V169" s="35"/>
      <c r="W169" s="171">
        <f t="shared" si="26"/>
        <v>0</v>
      </c>
      <c r="X169" s="171">
        <v>0</v>
      </c>
      <c r="Y169" s="171">
        <f t="shared" si="27"/>
        <v>0</v>
      </c>
      <c r="Z169" s="171">
        <v>0</v>
      </c>
      <c r="AA169" s="172">
        <f t="shared" si="28"/>
        <v>0</v>
      </c>
      <c r="AR169" s="18" t="s">
        <v>191</v>
      </c>
      <c r="AT169" s="18" t="s">
        <v>187</v>
      </c>
      <c r="AU169" s="18" t="s">
        <v>125</v>
      </c>
      <c r="AY169" s="18" t="s">
        <v>186</v>
      </c>
      <c r="BE169" s="109">
        <f t="shared" si="29"/>
        <v>0</v>
      </c>
      <c r="BF169" s="109">
        <f t="shared" si="30"/>
        <v>0</v>
      </c>
      <c r="BG169" s="109">
        <f t="shared" si="31"/>
        <v>0</v>
      </c>
      <c r="BH169" s="109">
        <f t="shared" si="32"/>
        <v>0</v>
      </c>
      <c r="BI169" s="109">
        <f t="shared" si="33"/>
        <v>0</v>
      </c>
      <c r="BJ169" s="18" t="s">
        <v>83</v>
      </c>
      <c r="BK169" s="109">
        <f t="shared" si="34"/>
        <v>0</v>
      </c>
      <c r="BL169" s="18" t="s">
        <v>191</v>
      </c>
      <c r="BM169" s="18" t="s">
        <v>334</v>
      </c>
    </row>
    <row r="170" spans="2:65" s="1" customFormat="1" ht="89.25" customHeight="1">
      <c r="B170" s="34"/>
      <c r="C170" s="166" t="s">
        <v>264</v>
      </c>
      <c r="D170" s="166" t="s">
        <v>187</v>
      </c>
      <c r="E170" s="167" t="s">
        <v>1321</v>
      </c>
      <c r="F170" s="244" t="s">
        <v>1322</v>
      </c>
      <c r="G170" s="244"/>
      <c r="H170" s="244"/>
      <c r="I170" s="244"/>
      <c r="J170" s="168" t="s">
        <v>190</v>
      </c>
      <c r="K170" s="169">
        <v>25</v>
      </c>
      <c r="L170" s="245">
        <v>0</v>
      </c>
      <c r="M170" s="246"/>
      <c r="N170" s="247">
        <f t="shared" si="25"/>
        <v>0</v>
      </c>
      <c r="O170" s="247"/>
      <c r="P170" s="247"/>
      <c r="Q170" s="247"/>
      <c r="R170" s="36"/>
      <c r="T170" s="170" t="s">
        <v>22</v>
      </c>
      <c r="U170" s="43" t="s">
        <v>41</v>
      </c>
      <c r="V170" s="35"/>
      <c r="W170" s="171">
        <f t="shared" si="26"/>
        <v>0</v>
      </c>
      <c r="X170" s="171">
        <v>0</v>
      </c>
      <c r="Y170" s="171">
        <f t="shared" si="27"/>
        <v>0</v>
      </c>
      <c r="Z170" s="171">
        <v>0</v>
      </c>
      <c r="AA170" s="172">
        <f t="shared" si="28"/>
        <v>0</v>
      </c>
      <c r="AR170" s="18" t="s">
        <v>191</v>
      </c>
      <c r="AT170" s="18" t="s">
        <v>187</v>
      </c>
      <c r="AU170" s="18" t="s">
        <v>125</v>
      </c>
      <c r="AY170" s="18" t="s">
        <v>186</v>
      </c>
      <c r="BE170" s="109">
        <f t="shared" si="29"/>
        <v>0</v>
      </c>
      <c r="BF170" s="109">
        <f t="shared" si="30"/>
        <v>0</v>
      </c>
      <c r="BG170" s="109">
        <f t="shared" si="31"/>
        <v>0</v>
      </c>
      <c r="BH170" s="109">
        <f t="shared" si="32"/>
        <v>0</v>
      </c>
      <c r="BI170" s="109">
        <f t="shared" si="33"/>
        <v>0</v>
      </c>
      <c r="BJ170" s="18" t="s">
        <v>83</v>
      </c>
      <c r="BK170" s="109">
        <f t="shared" si="34"/>
        <v>0</v>
      </c>
      <c r="BL170" s="18" t="s">
        <v>191</v>
      </c>
      <c r="BM170" s="18" t="s">
        <v>337</v>
      </c>
    </row>
    <row r="171" spans="2:65" s="1" customFormat="1" ht="25.5" customHeight="1">
      <c r="B171" s="34"/>
      <c r="C171" s="173" t="s">
        <v>338</v>
      </c>
      <c r="D171" s="173" t="s">
        <v>199</v>
      </c>
      <c r="E171" s="174" t="s">
        <v>1323</v>
      </c>
      <c r="F171" s="248" t="s">
        <v>1324</v>
      </c>
      <c r="G171" s="248"/>
      <c r="H171" s="248"/>
      <c r="I171" s="248"/>
      <c r="J171" s="175" t="s">
        <v>190</v>
      </c>
      <c r="K171" s="176">
        <v>25.75</v>
      </c>
      <c r="L171" s="249">
        <v>0</v>
      </c>
      <c r="M171" s="250"/>
      <c r="N171" s="251">
        <f t="shared" si="25"/>
        <v>0</v>
      </c>
      <c r="O171" s="247"/>
      <c r="P171" s="247"/>
      <c r="Q171" s="247"/>
      <c r="R171" s="36"/>
      <c r="T171" s="170" t="s">
        <v>22</v>
      </c>
      <c r="U171" s="43" t="s">
        <v>41</v>
      </c>
      <c r="V171" s="35"/>
      <c r="W171" s="171">
        <f t="shared" si="26"/>
        <v>0</v>
      </c>
      <c r="X171" s="171">
        <v>0</v>
      </c>
      <c r="Y171" s="171">
        <f t="shared" si="27"/>
        <v>0</v>
      </c>
      <c r="Z171" s="171">
        <v>0</v>
      </c>
      <c r="AA171" s="172">
        <f t="shared" si="28"/>
        <v>0</v>
      </c>
      <c r="AR171" s="18" t="s">
        <v>202</v>
      </c>
      <c r="AT171" s="18" t="s">
        <v>199</v>
      </c>
      <c r="AU171" s="18" t="s">
        <v>125</v>
      </c>
      <c r="AY171" s="18" t="s">
        <v>186</v>
      </c>
      <c r="BE171" s="109">
        <f t="shared" si="29"/>
        <v>0</v>
      </c>
      <c r="BF171" s="109">
        <f t="shared" si="30"/>
        <v>0</v>
      </c>
      <c r="BG171" s="109">
        <f t="shared" si="31"/>
        <v>0</v>
      </c>
      <c r="BH171" s="109">
        <f t="shared" si="32"/>
        <v>0</v>
      </c>
      <c r="BI171" s="109">
        <f t="shared" si="33"/>
        <v>0</v>
      </c>
      <c r="BJ171" s="18" t="s">
        <v>83</v>
      </c>
      <c r="BK171" s="109">
        <f t="shared" si="34"/>
        <v>0</v>
      </c>
      <c r="BL171" s="18" t="s">
        <v>191</v>
      </c>
      <c r="BM171" s="18" t="s">
        <v>341</v>
      </c>
    </row>
    <row r="172" spans="2:65" s="1" customFormat="1" ht="25.5" customHeight="1">
      <c r="B172" s="34"/>
      <c r="C172" s="166" t="s">
        <v>267</v>
      </c>
      <c r="D172" s="166" t="s">
        <v>187</v>
      </c>
      <c r="E172" s="167" t="s">
        <v>1325</v>
      </c>
      <c r="F172" s="244" t="s">
        <v>1326</v>
      </c>
      <c r="G172" s="244"/>
      <c r="H172" s="244"/>
      <c r="I172" s="244"/>
      <c r="J172" s="168" t="s">
        <v>190</v>
      </c>
      <c r="K172" s="169">
        <v>25</v>
      </c>
      <c r="L172" s="245">
        <v>0</v>
      </c>
      <c r="M172" s="246"/>
      <c r="N172" s="247">
        <f t="shared" si="25"/>
        <v>0</v>
      </c>
      <c r="O172" s="247"/>
      <c r="P172" s="247"/>
      <c r="Q172" s="247"/>
      <c r="R172" s="36"/>
      <c r="T172" s="170" t="s">
        <v>22</v>
      </c>
      <c r="U172" s="43" t="s">
        <v>41</v>
      </c>
      <c r="V172" s="35"/>
      <c r="W172" s="171">
        <f t="shared" si="26"/>
        <v>0</v>
      </c>
      <c r="X172" s="171">
        <v>0</v>
      </c>
      <c r="Y172" s="171">
        <f t="shared" si="27"/>
        <v>0</v>
      </c>
      <c r="Z172" s="171">
        <v>0</v>
      </c>
      <c r="AA172" s="172">
        <f t="shared" si="28"/>
        <v>0</v>
      </c>
      <c r="AR172" s="18" t="s">
        <v>191</v>
      </c>
      <c r="AT172" s="18" t="s">
        <v>187</v>
      </c>
      <c r="AU172" s="18" t="s">
        <v>125</v>
      </c>
      <c r="AY172" s="18" t="s">
        <v>186</v>
      </c>
      <c r="BE172" s="109">
        <f t="shared" si="29"/>
        <v>0</v>
      </c>
      <c r="BF172" s="109">
        <f t="shared" si="30"/>
        <v>0</v>
      </c>
      <c r="BG172" s="109">
        <f t="shared" si="31"/>
        <v>0</v>
      </c>
      <c r="BH172" s="109">
        <f t="shared" si="32"/>
        <v>0</v>
      </c>
      <c r="BI172" s="109">
        <f t="shared" si="33"/>
        <v>0</v>
      </c>
      <c r="BJ172" s="18" t="s">
        <v>83</v>
      </c>
      <c r="BK172" s="109">
        <f t="shared" si="34"/>
        <v>0</v>
      </c>
      <c r="BL172" s="18" t="s">
        <v>191</v>
      </c>
      <c r="BM172" s="18" t="s">
        <v>344</v>
      </c>
    </row>
    <row r="173" spans="2:65" s="1" customFormat="1" ht="51" customHeight="1">
      <c r="B173" s="34"/>
      <c r="C173" s="166" t="s">
        <v>345</v>
      </c>
      <c r="D173" s="166" t="s">
        <v>187</v>
      </c>
      <c r="E173" s="167" t="s">
        <v>1327</v>
      </c>
      <c r="F173" s="244" t="s">
        <v>1328</v>
      </c>
      <c r="G173" s="244"/>
      <c r="H173" s="244"/>
      <c r="I173" s="244"/>
      <c r="J173" s="168" t="s">
        <v>257</v>
      </c>
      <c r="K173" s="169">
        <v>5.205</v>
      </c>
      <c r="L173" s="245">
        <v>0</v>
      </c>
      <c r="M173" s="246"/>
      <c r="N173" s="247">
        <f t="shared" si="25"/>
        <v>0</v>
      </c>
      <c r="O173" s="247"/>
      <c r="P173" s="247"/>
      <c r="Q173" s="247"/>
      <c r="R173" s="36"/>
      <c r="T173" s="170" t="s">
        <v>22</v>
      </c>
      <c r="U173" s="43" t="s">
        <v>41</v>
      </c>
      <c r="V173" s="35"/>
      <c r="W173" s="171">
        <f t="shared" si="26"/>
        <v>0</v>
      </c>
      <c r="X173" s="171">
        <v>0</v>
      </c>
      <c r="Y173" s="171">
        <f t="shared" si="27"/>
        <v>0</v>
      </c>
      <c r="Z173" s="171">
        <v>0</v>
      </c>
      <c r="AA173" s="172">
        <f t="shared" si="28"/>
        <v>0</v>
      </c>
      <c r="AR173" s="18" t="s">
        <v>191</v>
      </c>
      <c r="AT173" s="18" t="s">
        <v>187</v>
      </c>
      <c r="AU173" s="18" t="s">
        <v>125</v>
      </c>
      <c r="AY173" s="18" t="s">
        <v>186</v>
      </c>
      <c r="BE173" s="109">
        <f t="shared" si="29"/>
        <v>0</v>
      </c>
      <c r="BF173" s="109">
        <f t="shared" si="30"/>
        <v>0</v>
      </c>
      <c r="BG173" s="109">
        <f t="shared" si="31"/>
        <v>0</v>
      </c>
      <c r="BH173" s="109">
        <f t="shared" si="32"/>
        <v>0</v>
      </c>
      <c r="BI173" s="109">
        <f t="shared" si="33"/>
        <v>0</v>
      </c>
      <c r="BJ173" s="18" t="s">
        <v>83</v>
      </c>
      <c r="BK173" s="109">
        <f t="shared" si="34"/>
        <v>0</v>
      </c>
      <c r="BL173" s="18" t="s">
        <v>191</v>
      </c>
      <c r="BM173" s="18" t="s">
        <v>348</v>
      </c>
    </row>
    <row r="174" spans="2:63" s="9" customFormat="1" ht="29.85" customHeight="1">
      <c r="B174" s="155"/>
      <c r="C174" s="156"/>
      <c r="D174" s="165" t="s">
        <v>142</v>
      </c>
      <c r="E174" s="165"/>
      <c r="F174" s="165"/>
      <c r="G174" s="165"/>
      <c r="H174" s="165"/>
      <c r="I174" s="165"/>
      <c r="J174" s="165"/>
      <c r="K174" s="165"/>
      <c r="L174" s="165"/>
      <c r="M174" s="165"/>
      <c r="N174" s="257">
        <f>BK174</f>
        <v>0</v>
      </c>
      <c r="O174" s="258"/>
      <c r="P174" s="258"/>
      <c r="Q174" s="258"/>
      <c r="R174" s="158"/>
      <c r="T174" s="159"/>
      <c r="U174" s="156"/>
      <c r="V174" s="156"/>
      <c r="W174" s="160">
        <f>SUM(W175:W186)</f>
        <v>0</v>
      </c>
      <c r="X174" s="156"/>
      <c r="Y174" s="160">
        <f>SUM(Y175:Y186)</f>
        <v>0</v>
      </c>
      <c r="Z174" s="156"/>
      <c r="AA174" s="161">
        <f>SUM(AA175:AA186)</f>
        <v>0</v>
      </c>
      <c r="AR174" s="162" t="s">
        <v>83</v>
      </c>
      <c r="AT174" s="163" t="s">
        <v>75</v>
      </c>
      <c r="AU174" s="163" t="s">
        <v>83</v>
      </c>
      <c r="AY174" s="162" t="s">
        <v>186</v>
      </c>
      <c r="BK174" s="164">
        <f>SUM(BK175:BK186)</f>
        <v>0</v>
      </c>
    </row>
    <row r="175" spans="2:65" s="1" customFormat="1" ht="25.5" customHeight="1">
      <c r="B175" s="34"/>
      <c r="C175" s="166" t="s">
        <v>271</v>
      </c>
      <c r="D175" s="166" t="s">
        <v>187</v>
      </c>
      <c r="E175" s="167" t="s">
        <v>1329</v>
      </c>
      <c r="F175" s="244" t="s">
        <v>1330</v>
      </c>
      <c r="G175" s="244"/>
      <c r="H175" s="244"/>
      <c r="I175" s="244"/>
      <c r="J175" s="168" t="s">
        <v>217</v>
      </c>
      <c r="K175" s="169">
        <v>1</v>
      </c>
      <c r="L175" s="245">
        <v>0</v>
      </c>
      <c r="M175" s="246"/>
      <c r="N175" s="247">
        <f aca="true" t="shared" si="35" ref="N175:N186">ROUND(L175*K175,2)</f>
        <v>0</v>
      </c>
      <c r="O175" s="247"/>
      <c r="P175" s="247"/>
      <c r="Q175" s="247"/>
      <c r="R175" s="36"/>
      <c r="T175" s="170" t="s">
        <v>22</v>
      </c>
      <c r="U175" s="43" t="s">
        <v>41</v>
      </c>
      <c r="V175" s="35"/>
      <c r="W175" s="171">
        <f aca="true" t="shared" si="36" ref="W175:W186">V175*K175</f>
        <v>0</v>
      </c>
      <c r="X175" s="171">
        <v>0</v>
      </c>
      <c r="Y175" s="171">
        <f aca="true" t="shared" si="37" ref="Y175:Y186">X175*K175</f>
        <v>0</v>
      </c>
      <c r="Z175" s="171">
        <v>0</v>
      </c>
      <c r="AA175" s="172">
        <f aca="true" t="shared" si="38" ref="AA175:AA186">Z175*K175</f>
        <v>0</v>
      </c>
      <c r="AR175" s="18" t="s">
        <v>191</v>
      </c>
      <c r="AT175" s="18" t="s">
        <v>187</v>
      </c>
      <c r="AU175" s="18" t="s">
        <v>125</v>
      </c>
      <c r="AY175" s="18" t="s">
        <v>186</v>
      </c>
      <c r="BE175" s="109">
        <f aca="true" t="shared" si="39" ref="BE175:BE186">IF(U175="základní",N175,0)</f>
        <v>0</v>
      </c>
      <c r="BF175" s="109">
        <f aca="true" t="shared" si="40" ref="BF175:BF186">IF(U175="snížená",N175,0)</f>
        <v>0</v>
      </c>
      <c r="BG175" s="109">
        <f aca="true" t="shared" si="41" ref="BG175:BG186">IF(U175="zákl. přenesená",N175,0)</f>
        <v>0</v>
      </c>
      <c r="BH175" s="109">
        <f aca="true" t="shared" si="42" ref="BH175:BH186">IF(U175="sníž. přenesená",N175,0)</f>
        <v>0</v>
      </c>
      <c r="BI175" s="109">
        <f aca="true" t="shared" si="43" ref="BI175:BI186">IF(U175="nulová",N175,0)</f>
        <v>0</v>
      </c>
      <c r="BJ175" s="18" t="s">
        <v>83</v>
      </c>
      <c r="BK175" s="109">
        <f aca="true" t="shared" si="44" ref="BK175:BK186">ROUND(L175*K175,2)</f>
        <v>0</v>
      </c>
      <c r="BL175" s="18" t="s">
        <v>191</v>
      </c>
      <c r="BM175" s="18" t="s">
        <v>351</v>
      </c>
    </row>
    <row r="176" spans="2:65" s="1" customFormat="1" ht="38.25" customHeight="1">
      <c r="B176" s="34"/>
      <c r="C176" s="166" t="s">
        <v>352</v>
      </c>
      <c r="D176" s="166" t="s">
        <v>187</v>
      </c>
      <c r="E176" s="167" t="s">
        <v>1331</v>
      </c>
      <c r="F176" s="244" t="s">
        <v>1332</v>
      </c>
      <c r="G176" s="244"/>
      <c r="H176" s="244"/>
      <c r="I176" s="244"/>
      <c r="J176" s="168" t="s">
        <v>217</v>
      </c>
      <c r="K176" s="169">
        <v>3</v>
      </c>
      <c r="L176" s="245">
        <v>0</v>
      </c>
      <c r="M176" s="246"/>
      <c r="N176" s="247">
        <f t="shared" si="35"/>
        <v>0</v>
      </c>
      <c r="O176" s="247"/>
      <c r="P176" s="247"/>
      <c r="Q176" s="247"/>
      <c r="R176" s="36"/>
      <c r="T176" s="170" t="s">
        <v>22</v>
      </c>
      <c r="U176" s="43" t="s">
        <v>41</v>
      </c>
      <c r="V176" s="35"/>
      <c r="W176" s="171">
        <f t="shared" si="36"/>
        <v>0</v>
      </c>
      <c r="X176" s="171">
        <v>0</v>
      </c>
      <c r="Y176" s="171">
        <f t="shared" si="37"/>
        <v>0</v>
      </c>
      <c r="Z176" s="171">
        <v>0</v>
      </c>
      <c r="AA176" s="172">
        <f t="shared" si="38"/>
        <v>0</v>
      </c>
      <c r="AR176" s="18" t="s">
        <v>191</v>
      </c>
      <c r="AT176" s="18" t="s">
        <v>187</v>
      </c>
      <c r="AU176" s="18" t="s">
        <v>125</v>
      </c>
      <c r="AY176" s="18" t="s">
        <v>186</v>
      </c>
      <c r="BE176" s="109">
        <f t="shared" si="39"/>
        <v>0</v>
      </c>
      <c r="BF176" s="109">
        <f t="shared" si="40"/>
        <v>0</v>
      </c>
      <c r="BG176" s="109">
        <f t="shared" si="41"/>
        <v>0</v>
      </c>
      <c r="BH176" s="109">
        <f t="shared" si="42"/>
        <v>0</v>
      </c>
      <c r="BI176" s="109">
        <f t="shared" si="43"/>
        <v>0</v>
      </c>
      <c r="BJ176" s="18" t="s">
        <v>83</v>
      </c>
      <c r="BK176" s="109">
        <f t="shared" si="44"/>
        <v>0</v>
      </c>
      <c r="BL176" s="18" t="s">
        <v>191</v>
      </c>
      <c r="BM176" s="18" t="s">
        <v>356</v>
      </c>
    </row>
    <row r="177" spans="2:65" s="1" customFormat="1" ht="25.5" customHeight="1">
      <c r="B177" s="34"/>
      <c r="C177" s="173" t="s">
        <v>274</v>
      </c>
      <c r="D177" s="173" t="s">
        <v>199</v>
      </c>
      <c r="E177" s="174" t="s">
        <v>1333</v>
      </c>
      <c r="F177" s="248" t="s">
        <v>1334</v>
      </c>
      <c r="G177" s="248"/>
      <c r="H177" s="248"/>
      <c r="I177" s="248"/>
      <c r="J177" s="175" t="s">
        <v>217</v>
      </c>
      <c r="K177" s="176">
        <v>3</v>
      </c>
      <c r="L177" s="249">
        <v>0</v>
      </c>
      <c r="M177" s="250"/>
      <c r="N177" s="251">
        <f t="shared" si="35"/>
        <v>0</v>
      </c>
      <c r="O177" s="247"/>
      <c r="P177" s="247"/>
      <c r="Q177" s="247"/>
      <c r="R177" s="36"/>
      <c r="T177" s="170" t="s">
        <v>22</v>
      </c>
      <c r="U177" s="43" t="s">
        <v>41</v>
      </c>
      <c r="V177" s="35"/>
      <c r="W177" s="171">
        <f t="shared" si="36"/>
        <v>0</v>
      </c>
      <c r="X177" s="171">
        <v>0</v>
      </c>
      <c r="Y177" s="171">
        <f t="shared" si="37"/>
        <v>0</v>
      </c>
      <c r="Z177" s="171">
        <v>0</v>
      </c>
      <c r="AA177" s="172">
        <f t="shared" si="38"/>
        <v>0</v>
      </c>
      <c r="AR177" s="18" t="s">
        <v>202</v>
      </c>
      <c r="AT177" s="18" t="s">
        <v>199</v>
      </c>
      <c r="AU177" s="18" t="s">
        <v>125</v>
      </c>
      <c r="AY177" s="18" t="s">
        <v>186</v>
      </c>
      <c r="BE177" s="109">
        <f t="shared" si="39"/>
        <v>0</v>
      </c>
      <c r="BF177" s="109">
        <f t="shared" si="40"/>
        <v>0</v>
      </c>
      <c r="BG177" s="109">
        <f t="shared" si="41"/>
        <v>0</v>
      </c>
      <c r="BH177" s="109">
        <f t="shared" si="42"/>
        <v>0</v>
      </c>
      <c r="BI177" s="109">
        <f t="shared" si="43"/>
        <v>0</v>
      </c>
      <c r="BJ177" s="18" t="s">
        <v>83</v>
      </c>
      <c r="BK177" s="109">
        <f t="shared" si="44"/>
        <v>0</v>
      </c>
      <c r="BL177" s="18" t="s">
        <v>191</v>
      </c>
      <c r="BM177" s="18" t="s">
        <v>359</v>
      </c>
    </row>
    <row r="178" spans="2:65" s="1" customFormat="1" ht="25.5" customHeight="1">
      <c r="B178" s="34"/>
      <c r="C178" s="166" t="s">
        <v>360</v>
      </c>
      <c r="D178" s="166" t="s">
        <v>187</v>
      </c>
      <c r="E178" s="167" t="s">
        <v>1335</v>
      </c>
      <c r="F178" s="244" t="s">
        <v>1336</v>
      </c>
      <c r="G178" s="244"/>
      <c r="H178" s="244"/>
      <c r="I178" s="244"/>
      <c r="J178" s="168" t="s">
        <v>217</v>
      </c>
      <c r="K178" s="169">
        <v>1</v>
      </c>
      <c r="L178" s="245">
        <v>0</v>
      </c>
      <c r="M178" s="246"/>
      <c r="N178" s="247">
        <f t="shared" si="35"/>
        <v>0</v>
      </c>
      <c r="O178" s="247"/>
      <c r="P178" s="247"/>
      <c r="Q178" s="247"/>
      <c r="R178" s="36"/>
      <c r="T178" s="170" t="s">
        <v>22</v>
      </c>
      <c r="U178" s="43" t="s">
        <v>41</v>
      </c>
      <c r="V178" s="35"/>
      <c r="W178" s="171">
        <f t="shared" si="36"/>
        <v>0</v>
      </c>
      <c r="X178" s="171">
        <v>0</v>
      </c>
      <c r="Y178" s="171">
        <f t="shared" si="37"/>
        <v>0</v>
      </c>
      <c r="Z178" s="171">
        <v>0</v>
      </c>
      <c r="AA178" s="172">
        <f t="shared" si="38"/>
        <v>0</v>
      </c>
      <c r="AR178" s="18" t="s">
        <v>191</v>
      </c>
      <c r="AT178" s="18" t="s">
        <v>187</v>
      </c>
      <c r="AU178" s="18" t="s">
        <v>125</v>
      </c>
      <c r="AY178" s="18" t="s">
        <v>186</v>
      </c>
      <c r="BE178" s="109">
        <f t="shared" si="39"/>
        <v>0</v>
      </c>
      <c r="BF178" s="109">
        <f t="shared" si="40"/>
        <v>0</v>
      </c>
      <c r="BG178" s="109">
        <f t="shared" si="41"/>
        <v>0</v>
      </c>
      <c r="BH178" s="109">
        <f t="shared" si="42"/>
        <v>0</v>
      </c>
      <c r="BI178" s="109">
        <f t="shared" si="43"/>
        <v>0</v>
      </c>
      <c r="BJ178" s="18" t="s">
        <v>83</v>
      </c>
      <c r="BK178" s="109">
        <f t="shared" si="44"/>
        <v>0</v>
      </c>
      <c r="BL178" s="18" t="s">
        <v>191</v>
      </c>
      <c r="BM178" s="18" t="s">
        <v>363</v>
      </c>
    </row>
    <row r="179" spans="2:65" s="1" customFormat="1" ht="25.5" customHeight="1">
      <c r="B179" s="34"/>
      <c r="C179" s="173" t="s">
        <v>278</v>
      </c>
      <c r="D179" s="173" t="s">
        <v>199</v>
      </c>
      <c r="E179" s="174" t="s">
        <v>1337</v>
      </c>
      <c r="F179" s="248" t="s">
        <v>1338</v>
      </c>
      <c r="G179" s="248"/>
      <c r="H179" s="248"/>
      <c r="I179" s="248"/>
      <c r="J179" s="175" t="s">
        <v>217</v>
      </c>
      <c r="K179" s="176">
        <v>1</v>
      </c>
      <c r="L179" s="249">
        <v>0</v>
      </c>
      <c r="M179" s="250"/>
      <c r="N179" s="251">
        <f t="shared" si="35"/>
        <v>0</v>
      </c>
      <c r="O179" s="247"/>
      <c r="P179" s="247"/>
      <c r="Q179" s="247"/>
      <c r="R179" s="36"/>
      <c r="T179" s="170" t="s">
        <v>22</v>
      </c>
      <c r="U179" s="43" t="s">
        <v>41</v>
      </c>
      <c r="V179" s="35"/>
      <c r="W179" s="171">
        <f t="shared" si="36"/>
        <v>0</v>
      </c>
      <c r="X179" s="171">
        <v>0</v>
      </c>
      <c r="Y179" s="171">
        <f t="shared" si="37"/>
        <v>0</v>
      </c>
      <c r="Z179" s="171">
        <v>0</v>
      </c>
      <c r="AA179" s="172">
        <f t="shared" si="38"/>
        <v>0</v>
      </c>
      <c r="AR179" s="18" t="s">
        <v>202</v>
      </c>
      <c r="AT179" s="18" t="s">
        <v>199</v>
      </c>
      <c r="AU179" s="18" t="s">
        <v>125</v>
      </c>
      <c r="AY179" s="18" t="s">
        <v>186</v>
      </c>
      <c r="BE179" s="109">
        <f t="shared" si="39"/>
        <v>0</v>
      </c>
      <c r="BF179" s="109">
        <f t="shared" si="40"/>
        <v>0</v>
      </c>
      <c r="BG179" s="109">
        <f t="shared" si="41"/>
        <v>0</v>
      </c>
      <c r="BH179" s="109">
        <f t="shared" si="42"/>
        <v>0</v>
      </c>
      <c r="BI179" s="109">
        <f t="shared" si="43"/>
        <v>0</v>
      </c>
      <c r="BJ179" s="18" t="s">
        <v>83</v>
      </c>
      <c r="BK179" s="109">
        <f t="shared" si="44"/>
        <v>0</v>
      </c>
      <c r="BL179" s="18" t="s">
        <v>191</v>
      </c>
      <c r="BM179" s="18" t="s">
        <v>366</v>
      </c>
    </row>
    <row r="180" spans="2:65" s="1" customFormat="1" ht="63.75" customHeight="1">
      <c r="B180" s="34"/>
      <c r="C180" s="166" t="s">
        <v>367</v>
      </c>
      <c r="D180" s="166" t="s">
        <v>187</v>
      </c>
      <c r="E180" s="167" t="s">
        <v>1339</v>
      </c>
      <c r="F180" s="244" t="s">
        <v>1340</v>
      </c>
      <c r="G180" s="244"/>
      <c r="H180" s="244"/>
      <c r="I180" s="244"/>
      <c r="J180" s="168" t="s">
        <v>257</v>
      </c>
      <c r="K180" s="169">
        <v>95</v>
      </c>
      <c r="L180" s="245">
        <v>0</v>
      </c>
      <c r="M180" s="246"/>
      <c r="N180" s="247">
        <f t="shared" si="35"/>
        <v>0</v>
      </c>
      <c r="O180" s="247"/>
      <c r="P180" s="247"/>
      <c r="Q180" s="247"/>
      <c r="R180" s="36"/>
      <c r="T180" s="170" t="s">
        <v>22</v>
      </c>
      <c r="U180" s="43" t="s">
        <v>41</v>
      </c>
      <c r="V180" s="35"/>
      <c r="W180" s="171">
        <f t="shared" si="36"/>
        <v>0</v>
      </c>
      <c r="X180" s="171">
        <v>0</v>
      </c>
      <c r="Y180" s="171">
        <f t="shared" si="37"/>
        <v>0</v>
      </c>
      <c r="Z180" s="171">
        <v>0</v>
      </c>
      <c r="AA180" s="172">
        <f t="shared" si="38"/>
        <v>0</v>
      </c>
      <c r="AR180" s="18" t="s">
        <v>191</v>
      </c>
      <c r="AT180" s="18" t="s">
        <v>187</v>
      </c>
      <c r="AU180" s="18" t="s">
        <v>125</v>
      </c>
      <c r="AY180" s="18" t="s">
        <v>186</v>
      </c>
      <c r="BE180" s="109">
        <f t="shared" si="39"/>
        <v>0</v>
      </c>
      <c r="BF180" s="109">
        <f t="shared" si="40"/>
        <v>0</v>
      </c>
      <c r="BG180" s="109">
        <f t="shared" si="41"/>
        <v>0</v>
      </c>
      <c r="BH180" s="109">
        <f t="shared" si="42"/>
        <v>0</v>
      </c>
      <c r="BI180" s="109">
        <f t="shared" si="43"/>
        <v>0</v>
      </c>
      <c r="BJ180" s="18" t="s">
        <v>83</v>
      </c>
      <c r="BK180" s="109">
        <f t="shared" si="44"/>
        <v>0</v>
      </c>
      <c r="BL180" s="18" t="s">
        <v>191</v>
      </c>
      <c r="BM180" s="18" t="s">
        <v>370</v>
      </c>
    </row>
    <row r="181" spans="2:65" s="1" customFormat="1" ht="25.5" customHeight="1">
      <c r="B181" s="34"/>
      <c r="C181" s="173" t="s">
        <v>281</v>
      </c>
      <c r="D181" s="173" t="s">
        <v>199</v>
      </c>
      <c r="E181" s="174" t="s">
        <v>1341</v>
      </c>
      <c r="F181" s="248" t="s">
        <v>1342</v>
      </c>
      <c r="G181" s="248"/>
      <c r="H181" s="248"/>
      <c r="I181" s="248"/>
      <c r="J181" s="175" t="s">
        <v>257</v>
      </c>
      <c r="K181" s="176">
        <v>96.9</v>
      </c>
      <c r="L181" s="249">
        <v>0</v>
      </c>
      <c r="M181" s="250"/>
      <c r="N181" s="251">
        <f t="shared" si="35"/>
        <v>0</v>
      </c>
      <c r="O181" s="247"/>
      <c r="P181" s="247"/>
      <c r="Q181" s="247"/>
      <c r="R181" s="36"/>
      <c r="T181" s="170" t="s">
        <v>22</v>
      </c>
      <c r="U181" s="43" t="s">
        <v>41</v>
      </c>
      <c r="V181" s="35"/>
      <c r="W181" s="171">
        <f t="shared" si="36"/>
        <v>0</v>
      </c>
      <c r="X181" s="171">
        <v>0</v>
      </c>
      <c r="Y181" s="171">
        <f t="shared" si="37"/>
        <v>0</v>
      </c>
      <c r="Z181" s="171">
        <v>0</v>
      </c>
      <c r="AA181" s="172">
        <f t="shared" si="38"/>
        <v>0</v>
      </c>
      <c r="AR181" s="18" t="s">
        <v>202</v>
      </c>
      <c r="AT181" s="18" t="s">
        <v>199</v>
      </c>
      <c r="AU181" s="18" t="s">
        <v>125</v>
      </c>
      <c r="AY181" s="18" t="s">
        <v>186</v>
      </c>
      <c r="BE181" s="109">
        <f t="shared" si="39"/>
        <v>0</v>
      </c>
      <c r="BF181" s="109">
        <f t="shared" si="40"/>
        <v>0</v>
      </c>
      <c r="BG181" s="109">
        <f t="shared" si="41"/>
        <v>0</v>
      </c>
      <c r="BH181" s="109">
        <f t="shared" si="42"/>
        <v>0</v>
      </c>
      <c r="BI181" s="109">
        <f t="shared" si="43"/>
        <v>0</v>
      </c>
      <c r="BJ181" s="18" t="s">
        <v>83</v>
      </c>
      <c r="BK181" s="109">
        <f t="shared" si="44"/>
        <v>0</v>
      </c>
      <c r="BL181" s="18" t="s">
        <v>191</v>
      </c>
      <c r="BM181" s="18" t="s">
        <v>373</v>
      </c>
    </row>
    <row r="182" spans="2:65" s="1" customFormat="1" ht="63.75" customHeight="1">
      <c r="B182" s="34"/>
      <c r="C182" s="166" t="s">
        <v>374</v>
      </c>
      <c r="D182" s="166" t="s">
        <v>187</v>
      </c>
      <c r="E182" s="167" t="s">
        <v>1343</v>
      </c>
      <c r="F182" s="244" t="s">
        <v>1344</v>
      </c>
      <c r="G182" s="244"/>
      <c r="H182" s="244"/>
      <c r="I182" s="244"/>
      <c r="J182" s="168" t="s">
        <v>257</v>
      </c>
      <c r="K182" s="169">
        <v>18</v>
      </c>
      <c r="L182" s="245">
        <v>0</v>
      </c>
      <c r="M182" s="246"/>
      <c r="N182" s="247">
        <f t="shared" si="35"/>
        <v>0</v>
      </c>
      <c r="O182" s="247"/>
      <c r="P182" s="247"/>
      <c r="Q182" s="247"/>
      <c r="R182" s="36"/>
      <c r="T182" s="170" t="s">
        <v>22</v>
      </c>
      <c r="U182" s="43" t="s">
        <v>41</v>
      </c>
      <c r="V182" s="35"/>
      <c r="W182" s="171">
        <f t="shared" si="36"/>
        <v>0</v>
      </c>
      <c r="X182" s="171">
        <v>0</v>
      </c>
      <c r="Y182" s="171">
        <f t="shared" si="37"/>
        <v>0</v>
      </c>
      <c r="Z182" s="171">
        <v>0</v>
      </c>
      <c r="AA182" s="172">
        <f t="shared" si="38"/>
        <v>0</v>
      </c>
      <c r="AR182" s="18" t="s">
        <v>191</v>
      </c>
      <c r="AT182" s="18" t="s">
        <v>187</v>
      </c>
      <c r="AU182" s="18" t="s">
        <v>125</v>
      </c>
      <c r="AY182" s="18" t="s">
        <v>186</v>
      </c>
      <c r="BE182" s="109">
        <f t="shared" si="39"/>
        <v>0</v>
      </c>
      <c r="BF182" s="109">
        <f t="shared" si="40"/>
        <v>0</v>
      </c>
      <c r="BG182" s="109">
        <f t="shared" si="41"/>
        <v>0</v>
      </c>
      <c r="BH182" s="109">
        <f t="shared" si="42"/>
        <v>0</v>
      </c>
      <c r="BI182" s="109">
        <f t="shared" si="43"/>
        <v>0</v>
      </c>
      <c r="BJ182" s="18" t="s">
        <v>83</v>
      </c>
      <c r="BK182" s="109">
        <f t="shared" si="44"/>
        <v>0</v>
      </c>
      <c r="BL182" s="18" t="s">
        <v>191</v>
      </c>
      <c r="BM182" s="18" t="s">
        <v>377</v>
      </c>
    </row>
    <row r="183" spans="2:65" s="1" customFormat="1" ht="25.5" customHeight="1">
      <c r="B183" s="34"/>
      <c r="C183" s="173" t="s">
        <v>285</v>
      </c>
      <c r="D183" s="173" t="s">
        <v>199</v>
      </c>
      <c r="E183" s="174" t="s">
        <v>1345</v>
      </c>
      <c r="F183" s="248" t="s">
        <v>1346</v>
      </c>
      <c r="G183" s="248"/>
      <c r="H183" s="248"/>
      <c r="I183" s="248"/>
      <c r="J183" s="175" t="s">
        <v>257</v>
      </c>
      <c r="K183" s="176">
        <v>18.36</v>
      </c>
      <c r="L183" s="249">
        <v>0</v>
      </c>
      <c r="M183" s="250"/>
      <c r="N183" s="251">
        <f t="shared" si="35"/>
        <v>0</v>
      </c>
      <c r="O183" s="247"/>
      <c r="P183" s="247"/>
      <c r="Q183" s="247"/>
      <c r="R183" s="36"/>
      <c r="T183" s="170" t="s">
        <v>22</v>
      </c>
      <c r="U183" s="43" t="s">
        <v>41</v>
      </c>
      <c r="V183" s="35"/>
      <c r="W183" s="171">
        <f t="shared" si="36"/>
        <v>0</v>
      </c>
      <c r="X183" s="171">
        <v>0</v>
      </c>
      <c r="Y183" s="171">
        <f t="shared" si="37"/>
        <v>0</v>
      </c>
      <c r="Z183" s="171">
        <v>0</v>
      </c>
      <c r="AA183" s="172">
        <f t="shared" si="38"/>
        <v>0</v>
      </c>
      <c r="AR183" s="18" t="s">
        <v>202</v>
      </c>
      <c r="AT183" s="18" t="s">
        <v>199</v>
      </c>
      <c r="AU183" s="18" t="s">
        <v>125</v>
      </c>
      <c r="AY183" s="18" t="s">
        <v>186</v>
      </c>
      <c r="BE183" s="109">
        <f t="shared" si="39"/>
        <v>0</v>
      </c>
      <c r="BF183" s="109">
        <f t="shared" si="40"/>
        <v>0</v>
      </c>
      <c r="BG183" s="109">
        <f t="shared" si="41"/>
        <v>0</v>
      </c>
      <c r="BH183" s="109">
        <f t="shared" si="42"/>
        <v>0</v>
      </c>
      <c r="BI183" s="109">
        <f t="shared" si="43"/>
        <v>0</v>
      </c>
      <c r="BJ183" s="18" t="s">
        <v>83</v>
      </c>
      <c r="BK183" s="109">
        <f t="shared" si="44"/>
        <v>0</v>
      </c>
      <c r="BL183" s="18" t="s">
        <v>191</v>
      </c>
      <c r="BM183" s="18" t="s">
        <v>380</v>
      </c>
    </row>
    <row r="184" spans="2:65" s="1" customFormat="1" ht="38.25" customHeight="1">
      <c r="B184" s="34"/>
      <c r="C184" s="166" t="s">
        <v>381</v>
      </c>
      <c r="D184" s="166" t="s">
        <v>187</v>
      </c>
      <c r="E184" s="167" t="s">
        <v>1347</v>
      </c>
      <c r="F184" s="244" t="s">
        <v>1348</v>
      </c>
      <c r="G184" s="244"/>
      <c r="H184" s="244"/>
      <c r="I184" s="244"/>
      <c r="J184" s="168" t="s">
        <v>213</v>
      </c>
      <c r="K184" s="169">
        <v>9.63</v>
      </c>
      <c r="L184" s="245">
        <v>0</v>
      </c>
      <c r="M184" s="246"/>
      <c r="N184" s="247">
        <f t="shared" si="35"/>
        <v>0</v>
      </c>
      <c r="O184" s="247"/>
      <c r="P184" s="247"/>
      <c r="Q184" s="247"/>
      <c r="R184" s="36"/>
      <c r="T184" s="170" t="s">
        <v>22</v>
      </c>
      <c r="U184" s="43" t="s">
        <v>41</v>
      </c>
      <c r="V184" s="35"/>
      <c r="W184" s="171">
        <f t="shared" si="36"/>
        <v>0</v>
      </c>
      <c r="X184" s="171">
        <v>0</v>
      </c>
      <c r="Y184" s="171">
        <f t="shared" si="37"/>
        <v>0</v>
      </c>
      <c r="Z184" s="171">
        <v>0</v>
      </c>
      <c r="AA184" s="172">
        <f t="shared" si="38"/>
        <v>0</v>
      </c>
      <c r="AR184" s="18" t="s">
        <v>191</v>
      </c>
      <c r="AT184" s="18" t="s">
        <v>187</v>
      </c>
      <c r="AU184" s="18" t="s">
        <v>125</v>
      </c>
      <c r="AY184" s="18" t="s">
        <v>186</v>
      </c>
      <c r="BE184" s="109">
        <f t="shared" si="39"/>
        <v>0</v>
      </c>
      <c r="BF184" s="109">
        <f t="shared" si="40"/>
        <v>0</v>
      </c>
      <c r="BG184" s="109">
        <f t="shared" si="41"/>
        <v>0</v>
      </c>
      <c r="BH184" s="109">
        <f t="shared" si="42"/>
        <v>0</v>
      </c>
      <c r="BI184" s="109">
        <f t="shared" si="43"/>
        <v>0</v>
      </c>
      <c r="BJ184" s="18" t="s">
        <v>83</v>
      </c>
      <c r="BK184" s="109">
        <f t="shared" si="44"/>
        <v>0</v>
      </c>
      <c r="BL184" s="18" t="s">
        <v>191</v>
      </c>
      <c r="BM184" s="18" t="s">
        <v>384</v>
      </c>
    </row>
    <row r="185" spans="2:65" s="1" customFormat="1" ht="25.5" customHeight="1">
      <c r="B185" s="34"/>
      <c r="C185" s="166" t="s">
        <v>288</v>
      </c>
      <c r="D185" s="166" t="s">
        <v>187</v>
      </c>
      <c r="E185" s="167" t="s">
        <v>1349</v>
      </c>
      <c r="F185" s="244" t="s">
        <v>1350</v>
      </c>
      <c r="G185" s="244"/>
      <c r="H185" s="244"/>
      <c r="I185" s="244"/>
      <c r="J185" s="168" t="s">
        <v>257</v>
      </c>
      <c r="K185" s="169">
        <v>6.05</v>
      </c>
      <c r="L185" s="245">
        <v>0</v>
      </c>
      <c r="M185" s="246"/>
      <c r="N185" s="247">
        <f t="shared" si="35"/>
        <v>0</v>
      </c>
      <c r="O185" s="247"/>
      <c r="P185" s="247"/>
      <c r="Q185" s="247"/>
      <c r="R185" s="36"/>
      <c r="T185" s="170" t="s">
        <v>22</v>
      </c>
      <c r="U185" s="43" t="s">
        <v>41</v>
      </c>
      <c r="V185" s="35"/>
      <c r="W185" s="171">
        <f t="shared" si="36"/>
        <v>0</v>
      </c>
      <c r="X185" s="171">
        <v>0</v>
      </c>
      <c r="Y185" s="171">
        <f t="shared" si="37"/>
        <v>0</v>
      </c>
      <c r="Z185" s="171">
        <v>0</v>
      </c>
      <c r="AA185" s="172">
        <f t="shared" si="38"/>
        <v>0</v>
      </c>
      <c r="AR185" s="18" t="s">
        <v>191</v>
      </c>
      <c r="AT185" s="18" t="s">
        <v>187</v>
      </c>
      <c r="AU185" s="18" t="s">
        <v>125</v>
      </c>
      <c r="AY185" s="18" t="s">
        <v>186</v>
      </c>
      <c r="BE185" s="109">
        <f t="shared" si="39"/>
        <v>0</v>
      </c>
      <c r="BF185" s="109">
        <f t="shared" si="40"/>
        <v>0</v>
      </c>
      <c r="BG185" s="109">
        <f t="shared" si="41"/>
        <v>0</v>
      </c>
      <c r="BH185" s="109">
        <f t="shared" si="42"/>
        <v>0</v>
      </c>
      <c r="BI185" s="109">
        <f t="shared" si="43"/>
        <v>0</v>
      </c>
      <c r="BJ185" s="18" t="s">
        <v>83</v>
      </c>
      <c r="BK185" s="109">
        <f t="shared" si="44"/>
        <v>0</v>
      </c>
      <c r="BL185" s="18" t="s">
        <v>191</v>
      </c>
      <c r="BM185" s="18" t="s">
        <v>387</v>
      </c>
    </row>
    <row r="186" spans="2:65" s="1" customFormat="1" ht="25.5" customHeight="1">
      <c r="B186" s="34"/>
      <c r="C186" s="173" t="s">
        <v>388</v>
      </c>
      <c r="D186" s="173" t="s">
        <v>199</v>
      </c>
      <c r="E186" s="174" t="s">
        <v>1351</v>
      </c>
      <c r="F186" s="248" t="s">
        <v>1352</v>
      </c>
      <c r="G186" s="248"/>
      <c r="H186" s="248"/>
      <c r="I186" s="248"/>
      <c r="J186" s="175" t="s">
        <v>217</v>
      </c>
      <c r="K186" s="176">
        <v>56.1</v>
      </c>
      <c r="L186" s="249">
        <v>0</v>
      </c>
      <c r="M186" s="250"/>
      <c r="N186" s="251">
        <f t="shared" si="35"/>
        <v>0</v>
      </c>
      <c r="O186" s="247"/>
      <c r="P186" s="247"/>
      <c r="Q186" s="247"/>
      <c r="R186" s="36"/>
      <c r="T186" s="170" t="s">
        <v>22</v>
      </c>
      <c r="U186" s="43" t="s">
        <v>41</v>
      </c>
      <c r="V186" s="35"/>
      <c r="W186" s="171">
        <f t="shared" si="36"/>
        <v>0</v>
      </c>
      <c r="X186" s="171">
        <v>0</v>
      </c>
      <c r="Y186" s="171">
        <f t="shared" si="37"/>
        <v>0</v>
      </c>
      <c r="Z186" s="171">
        <v>0</v>
      </c>
      <c r="AA186" s="172">
        <f t="shared" si="38"/>
        <v>0</v>
      </c>
      <c r="AR186" s="18" t="s">
        <v>202</v>
      </c>
      <c r="AT186" s="18" t="s">
        <v>199</v>
      </c>
      <c r="AU186" s="18" t="s">
        <v>125</v>
      </c>
      <c r="AY186" s="18" t="s">
        <v>186</v>
      </c>
      <c r="BE186" s="109">
        <f t="shared" si="39"/>
        <v>0</v>
      </c>
      <c r="BF186" s="109">
        <f t="shared" si="40"/>
        <v>0</v>
      </c>
      <c r="BG186" s="109">
        <f t="shared" si="41"/>
        <v>0</v>
      </c>
      <c r="BH186" s="109">
        <f t="shared" si="42"/>
        <v>0</v>
      </c>
      <c r="BI186" s="109">
        <f t="shared" si="43"/>
        <v>0</v>
      </c>
      <c r="BJ186" s="18" t="s">
        <v>83</v>
      </c>
      <c r="BK186" s="109">
        <f t="shared" si="44"/>
        <v>0</v>
      </c>
      <c r="BL186" s="18" t="s">
        <v>191</v>
      </c>
      <c r="BM186" s="18" t="s">
        <v>389</v>
      </c>
    </row>
    <row r="187" spans="2:63" s="9" customFormat="1" ht="29.85" customHeight="1">
      <c r="B187" s="155"/>
      <c r="C187" s="156"/>
      <c r="D187" s="165" t="s">
        <v>147</v>
      </c>
      <c r="E187" s="165"/>
      <c r="F187" s="165"/>
      <c r="G187" s="165"/>
      <c r="H187" s="165"/>
      <c r="I187" s="165"/>
      <c r="J187" s="165"/>
      <c r="K187" s="165"/>
      <c r="L187" s="165"/>
      <c r="M187" s="165"/>
      <c r="N187" s="257">
        <f>BK187</f>
        <v>0</v>
      </c>
      <c r="O187" s="258"/>
      <c r="P187" s="258"/>
      <c r="Q187" s="258"/>
      <c r="R187" s="158"/>
      <c r="T187" s="159"/>
      <c r="U187" s="156"/>
      <c r="V187" s="156"/>
      <c r="W187" s="160">
        <f>SUM(W188:W189)</f>
        <v>0</v>
      </c>
      <c r="X187" s="156"/>
      <c r="Y187" s="160">
        <f>SUM(Y188:Y189)</f>
        <v>0</v>
      </c>
      <c r="Z187" s="156"/>
      <c r="AA187" s="161">
        <f>SUM(AA188:AA189)</f>
        <v>0</v>
      </c>
      <c r="AR187" s="162" t="s">
        <v>83</v>
      </c>
      <c r="AT187" s="163" t="s">
        <v>75</v>
      </c>
      <c r="AU187" s="163" t="s">
        <v>83</v>
      </c>
      <c r="AY187" s="162" t="s">
        <v>186</v>
      </c>
      <c r="BK187" s="164">
        <f>SUM(BK188:BK189)</f>
        <v>0</v>
      </c>
    </row>
    <row r="188" spans="2:65" s="1" customFormat="1" ht="51" customHeight="1">
      <c r="B188" s="34"/>
      <c r="C188" s="166" t="s">
        <v>292</v>
      </c>
      <c r="D188" s="166" t="s">
        <v>187</v>
      </c>
      <c r="E188" s="167" t="s">
        <v>1353</v>
      </c>
      <c r="F188" s="244" t="s">
        <v>1354</v>
      </c>
      <c r="G188" s="244"/>
      <c r="H188" s="244"/>
      <c r="I188" s="244"/>
      <c r="J188" s="168" t="s">
        <v>197</v>
      </c>
      <c r="K188" s="169">
        <v>307.856</v>
      </c>
      <c r="L188" s="245">
        <v>0</v>
      </c>
      <c r="M188" s="246"/>
      <c r="N188" s="247">
        <f>ROUND(L188*K188,2)</f>
        <v>0</v>
      </c>
      <c r="O188" s="247"/>
      <c r="P188" s="247"/>
      <c r="Q188" s="247"/>
      <c r="R188" s="36"/>
      <c r="T188" s="170" t="s">
        <v>22</v>
      </c>
      <c r="U188" s="43" t="s">
        <v>41</v>
      </c>
      <c r="V188" s="35"/>
      <c r="W188" s="171">
        <f>V188*K188</f>
        <v>0</v>
      </c>
      <c r="X188" s="171">
        <v>0</v>
      </c>
      <c r="Y188" s="171">
        <f>X188*K188</f>
        <v>0</v>
      </c>
      <c r="Z188" s="171">
        <v>0</v>
      </c>
      <c r="AA188" s="172">
        <f>Z188*K188</f>
        <v>0</v>
      </c>
      <c r="AR188" s="18" t="s">
        <v>191</v>
      </c>
      <c r="AT188" s="18" t="s">
        <v>187</v>
      </c>
      <c r="AU188" s="18" t="s">
        <v>125</v>
      </c>
      <c r="AY188" s="18" t="s">
        <v>186</v>
      </c>
      <c r="BE188" s="109">
        <f>IF(U188="základní",N188,0)</f>
        <v>0</v>
      </c>
      <c r="BF188" s="109">
        <f>IF(U188="snížená",N188,0)</f>
        <v>0</v>
      </c>
      <c r="BG188" s="109">
        <f>IF(U188="zákl. přenesená",N188,0)</f>
        <v>0</v>
      </c>
      <c r="BH188" s="109">
        <f>IF(U188="sníž. přenesená",N188,0)</f>
        <v>0</v>
      </c>
      <c r="BI188" s="109">
        <f>IF(U188="nulová",N188,0)</f>
        <v>0</v>
      </c>
      <c r="BJ188" s="18" t="s">
        <v>83</v>
      </c>
      <c r="BK188" s="109">
        <f>ROUND(L188*K188,2)</f>
        <v>0</v>
      </c>
      <c r="BL188" s="18" t="s">
        <v>191</v>
      </c>
      <c r="BM188" s="18" t="s">
        <v>392</v>
      </c>
    </row>
    <row r="189" spans="2:65" s="1" customFormat="1" ht="63.75" customHeight="1">
      <c r="B189" s="34"/>
      <c r="C189" s="166" t="s">
        <v>393</v>
      </c>
      <c r="D189" s="166" t="s">
        <v>187</v>
      </c>
      <c r="E189" s="167" t="s">
        <v>1355</v>
      </c>
      <c r="F189" s="244" t="s">
        <v>1356</v>
      </c>
      <c r="G189" s="244"/>
      <c r="H189" s="244"/>
      <c r="I189" s="244"/>
      <c r="J189" s="168" t="s">
        <v>197</v>
      </c>
      <c r="K189" s="169">
        <v>307.856</v>
      </c>
      <c r="L189" s="245">
        <v>0</v>
      </c>
      <c r="M189" s="246"/>
      <c r="N189" s="247">
        <f>ROUND(L189*K189,2)</f>
        <v>0</v>
      </c>
      <c r="O189" s="247"/>
      <c r="P189" s="247"/>
      <c r="Q189" s="247"/>
      <c r="R189" s="36"/>
      <c r="T189" s="170" t="s">
        <v>22</v>
      </c>
      <c r="U189" s="43" t="s">
        <v>41</v>
      </c>
      <c r="V189" s="35"/>
      <c r="W189" s="171">
        <f>V189*K189</f>
        <v>0</v>
      </c>
      <c r="X189" s="171">
        <v>0</v>
      </c>
      <c r="Y189" s="171">
        <f>X189*K189</f>
        <v>0</v>
      </c>
      <c r="Z189" s="171">
        <v>0</v>
      </c>
      <c r="AA189" s="172">
        <f>Z189*K189</f>
        <v>0</v>
      </c>
      <c r="AR189" s="18" t="s">
        <v>191</v>
      </c>
      <c r="AT189" s="18" t="s">
        <v>187</v>
      </c>
      <c r="AU189" s="18" t="s">
        <v>125</v>
      </c>
      <c r="AY189" s="18" t="s">
        <v>186</v>
      </c>
      <c r="BE189" s="109">
        <f>IF(U189="základní",N189,0)</f>
        <v>0</v>
      </c>
      <c r="BF189" s="109">
        <f>IF(U189="snížená",N189,0)</f>
        <v>0</v>
      </c>
      <c r="BG189" s="109">
        <f>IF(U189="zákl. přenesená",N189,0)</f>
        <v>0</v>
      </c>
      <c r="BH189" s="109">
        <f>IF(U189="sníž. přenesená",N189,0)</f>
        <v>0</v>
      </c>
      <c r="BI189" s="109">
        <f>IF(U189="nulová",N189,0)</f>
        <v>0</v>
      </c>
      <c r="BJ189" s="18" t="s">
        <v>83</v>
      </c>
      <c r="BK189" s="109">
        <f>ROUND(L189*K189,2)</f>
        <v>0</v>
      </c>
      <c r="BL189" s="18" t="s">
        <v>191</v>
      </c>
      <c r="BM189" s="18" t="s">
        <v>396</v>
      </c>
    </row>
    <row r="190" spans="2:63" s="9" customFormat="1" ht="37.35" customHeight="1">
      <c r="B190" s="155"/>
      <c r="C190" s="156"/>
      <c r="D190" s="157" t="s">
        <v>148</v>
      </c>
      <c r="E190" s="157"/>
      <c r="F190" s="157"/>
      <c r="G190" s="157"/>
      <c r="H190" s="157"/>
      <c r="I190" s="157"/>
      <c r="J190" s="157"/>
      <c r="K190" s="157"/>
      <c r="L190" s="157"/>
      <c r="M190" s="157"/>
      <c r="N190" s="259">
        <f>BK190</f>
        <v>0</v>
      </c>
      <c r="O190" s="260"/>
      <c r="P190" s="260"/>
      <c r="Q190" s="260"/>
      <c r="R190" s="158"/>
      <c r="T190" s="159"/>
      <c r="U190" s="156"/>
      <c r="V190" s="156"/>
      <c r="W190" s="160">
        <f>W191</f>
        <v>0</v>
      </c>
      <c r="X190" s="156"/>
      <c r="Y190" s="160">
        <f>Y191</f>
        <v>0</v>
      </c>
      <c r="Z190" s="156"/>
      <c r="AA190" s="161">
        <f>AA191</f>
        <v>0</v>
      </c>
      <c r="AR190" s="162" t="s">
        <v>125</v>
      </c>
      <c r="AT190" s="163" t="s">
        <v>75</v>
      </c>
      <c r="AU190" s="163" t="s">
        <v>76</v>
      </c>
      <c r="AY190" s="162" t="s">
        <v>186</v>
      </c>
      <c r="BK190" s="164">
        <f>BK191</f>
        <v>0</v>
      </c>
    </row>
    <row r="191" spans="2:63" s="9" customFormat="1" ht="19.9" customHeight="1">
      <c r="B191" s="155"/>
      <c r="C191" s="156"/>
      <c r="D191" s="165" t="s">
        <v>154</v>
      </c>
      <c r="E191" s="165"/>
      <c r="F191" s="165"/>
      <c r="G191" s="165"/>
      <c r="H191" s="165"/>
      <c r="I191" s="165"/>
      <c r="J191" s="165"/>
      <c r="K191" s="165"/>
      <c r="L191" s="165"/>
      <c r="M191" s="165"/>
      <c r="N191" s="255">
        <f>BK191</f>
        <v>0</v>
      </c>
      <c r="O191" s="256"/>
      <c r="P191" s="256"/>
      <c r="Q191" s="256"/>
      <c r="R191" s="158"/>
      <c r="T191" s="159"/>
      <c r="U191" s="156"/>
      <c r="V191" s="156"/>
      <c r="W191" s="160">
        <f>SUM(W192:W195)</f>
        <v>0</v>
      </c>
      <c r="X191" s="156"/>
      <c r="Y191" s="160">
        <f>SUM(Y192:Y195)</f>
        <v>0</v>
      </c>
      <c r="Z191" s="156"/>
      <c r="AA191" s="161">
        <f>SUM(AA192:AA195)</f>
        <v>0</v>
      </c>
      <c r="AR191" s="162" t="s">
        <v>125</v>
      </c>
      <c r="AT191" s="163" t="s">
        <v>75</v>
      </c>
      <c r="AU191" s="163" t="s">
        <v>83</v>
      </c>
      <c r="AY191" s="162" t="s">
        <v>186</v>
      </c>
      <c r="BK191" s="164">
        <f>SUM(BK192:BK195)</f>
        <v>0</v>
      </c>
    </row>
    <row r="192" spans="2:65" s="1" customFormat="1" ht="38.25" customHeight="1">
      <c r="B192" s="34"/>
      <c r="C192" s="166" t="s">
        <v>295</v>
      </c>
      <c r="D192" s="166" t="s">
        <v>187</v>
      </c>
      <c r="E192" s="167" t="s">
        <v>1357</v>
      </c>
      <c r="F192" s="244" t="s">
        <v>1358</v>
      </c>
      <c r="G192" s="244"/>
      <c r="H192" s="244"/>
      <c r="I192" s="244"/>
      <c r="J192" s="168" t="s">
        <v>355</v>
      </c>
      <c r="K192" s="169">
        <v>35</v>
      </c>
      <c r="L192" s="245">
        <v>0</v>
      </c>
      <c r="M192" s="246"/>
      <c r="N192" s="247">
        <f>ROUND(L192*K192,2)</f>
        <v>0</v>
      </c>
      <c r="O192" s="247"/>
      <c r="P192" s="247"/>
      <c r="Q192" s="247"/>
      <c r="R192" s="36"/>
      <c r="T192" s="170" t="s">
        <v>22</v>
      </c>
      <c r="U192" s="43" t="s">
        <v>41</v>
      </c>
      <c r="V192" s="35"/>
      <c r="W192" s="171">
        <f>V192*K192</f>
        <v>0</v>
      </c>
      <c r="X192" s="171">
        <v>0</v>
      </c>
      <c r="Y192" s="171">
        <f>X192*K192</f>
        <v>0</v>
      </c>
      <c r="Z192" s="171">
        <v>0</v>
      </c>
      <c r="AA192" s="172">
        <f>Z192*K192</f>
        <v>0</v>
      </c>
      <c r="AR192" s="18" t="s">
        <v>218</v>
      </c>
      <c r="AT192" s="18" t="s">
        <v>187</v>
      </c>
      <c r="AU192" s="18" t="s">
        <v>125</v>
      </c>
      <c r="AY192" s="18" t="s">
        <v>186</v>
      </c>
      <c r="BE192" s="109">
        <f>IF(U192="základní",N192,0)</f>
        <v>0</v>
      </c>
      <c r="BF192" s="109">
        <f>IF(U192="snížená",N192,0)</f>
        <v>0</v>
      </c>
      <c r="BG192" s="109">
        <f>IF(U192="zákl. přenesená",N192,0)</f>
        <v>0</v>
      </c>
      <c r="BH192" s="109">
        <f>IF(U192="sníž. přenesená",N192,0)</f>
        <v>0</v>
      </c>
      <c r="BI192" s="109">
        <f>IF(U192="nulová",N192,0)</f>
        <v>0</v>
      </c>
      <c r="BJ192" s="18" t="s">
        <v>83</v>
      </c>
      <c r="BK192" s="109">
        <f>ROUND(L192*K192,2)</f>
        <v>0</v>
      </c>
      <c r="BL192" s="18" t="s">
        <v>218</v>
      </c>
      <c r="BM192" s="18" t="s">
        <v>397</v>
      </c>
    </row>
    <row r="193" spans="2:65" s="1" customFormat="1" ht="25.5" customHeight="1">
      <c r="B193" s="34"/>
      <c r="C193" s="166" t="s">
        <v>398</v>
      </c>
      <c r="D193" s="166" t="s">
        <v>187</v>
      </c>
      <c r="E193" s="167" t="s">
        <v>1359</v>
      </c>
      <c r="F193" s="244" t="s">
        <v>1360</v>
      </c>
      <c r="G193" s="244"/>
      <c r="H193" s="244"/>
      <c r="I193" s="244"/>
      <c r="J193" s="168" t="s">
        <v>257</v>
      </c>
      <c r="K193" s="169">
        <v>3</v>
      </c>
      <c r="L193" s="245">
        <v>0</v>
      </c>
      <c r="M193" s="246"/>
      <c r="N193" s="247">
        <f>ROUND(L193*K193,2)</f>
        <v>0</v>
      </c>
      <c r="O193" s="247"/>
      <c r="P193" s="247"/>
      <c r="Q193" s="247"/>
      <c r="R193" s="36"/>
      <c r="T193" s="170" t="s">
        <v>22</v>
      </c>
      <c r="U193" s="43" t="s">
        <v>41</v>
      </c>
      <c r="V193" s="35"/>
      <c r="W193" s="171">
        <f>V193*K193</f>
        <v>0</v>
      </c>
      <c r="X193" s="171">
        <v>0</v>
      </c>
      <c r="Y193" s="171">
        <f>X193*K193</f>
        <v>0</v>
      </c>
      <c r="Z193" s="171">
        <v>0</v>
      </c>
      <c r="AA193" s="172">
        <f>Z193*K193</f>
        <v>0</v>
      </c>
      <c r="AR193" s="18" t="s">
        <v>218</v>
      </c>
      <c r="AT193" s="18" t="s">
        <v>187</v>
      </c>
      <c r="AU193" s="18" t="s">
        <v>125</v>
      </c>
      <c r="AY193" s="18" t="s">
        <v>186</v>
      </c>
      <c r="BE193" s="109">
        <f>IF(U193="základní",N193,0)</f>
        <v>0</v>
      </c>
      <c r="BF193" s="109">
        <f>IF(U193="snížená",N193,0)</f>
        <v>0</v>
      </c>
      <c r="BG193" s="109">
        <f>IF(U193="zákl. přenesená",N193,0)</f>
        <v>0</v>
      </c>
      <c r="BH193" s="109">
        <f>IF(U193="sníž. přenesená",N193,0)</f>
        <v>0</v>
      </c>
      <c r="BI193" s="109">
        <f>IF(U193="nulová",N193,0)</f>
        <v>0</v>
      </c>
      <c r="BJ193" s="18" t="s">
        <v>83</v>
      </c>
      <c r="BK193" s="109">
        <f>ROUND(L193*K193,2)</f>
        <v>0</v>
      </c>
      <c r="BL193" s="18" t="s">
        <v>218</v>
      </c>
      <c r="BM193" s="18" t="s">
        <v>401</v>
      </c>
    </row>
    <row r="194" spans="2:65" s="1" customFormat="1" ht="38.25" customHeight="1">
      <c r="B194" s="34"/>
      <c r="C194" s="166" t="s">
        <v>299</v>
      </c>
      <c r="D194" s="166" t="s">
        <v>187</v>
      </c>
      <c r="E194" s="167" t="s">
        <v>423</v>
      </c>
      <c r="F194" s="244" t="s">
        <v>424</v>
      </c>
      <c r="G194" s="244"/>
      <c r="H194" s="244"/>
      <c r="I194" s="244"/>
      <c r="J194" s="168" t="s">
        <v>197</v>
      </c>
      <c r="K194" s="169">
        <v>0.083</v>
      </c>
      <c r="L194" s="245">
        <v>0</v>
      </c>
      <c r="M194" s="246"/>
      <c r="N194" s="247">
        <f>ROUND(L194*K194,2)</f>
        <v>0</v>
      </c>
      <c r="O194" s="247"/>
      <c r="P194" s="247"/>
      <c r="Q194" s="247"/>
      <c r="R194" s="36"/>
      <c r="T194" s="170" t="s">
        <v>22</v>
      </c>
      <c r="U194" s="43" t="s">
        <v>41</v>
      </c>
      <c r="V194" s="35"/>
      <c r="W194" s="171">
        <f>V194*K194</f>
        <v>0</v>
      </c>
      <c r="X194" s="171">
        <v>0</v>
      </c>
      <c r="Y194" s="171">
        <f>X194*K194</f>
        <v>0</v>
      </c>
      <c r="Z194" s="171">
        <v>0</v>
      </c>
      <c r="AA194" s="172">
        <f>Z194*K194</f>
        <v>0</v>
      </c>
      <c r="AR194" s="18" t="s">
        <v>218</v>
      </c>
      <c r="AT194" s="18" t="s">
        <v>187</v>
      </c>
      <c r="AU194" s="18" t="s">
        <v>125</v>
      </c>
      <c r="AY194" s="18" t="s">
        <v>186</v>
      </c>
      <c r="BE194" s="109">
        <f>IF(U194="základní",N194,0)</f>
        <v>0</v>
      </c>
      <c r="BF194" s="109">
        <f>IF(U194="snížená",N194,0)</f>
        <v>0</v>
      </c>
      <c r="BG194" s="109">
        <f>IF(U194="zákl. přenesená",N194,0)</f>
        <v>0</v>
      </c>
      <c r="BH194" s="109">
        <f>IF(U194="sníž. přenesená",N194,0)</f>
        <v>0</v>
      </c>
      <c r="BI194" s="109">
        <f>IF(U194="nulová",N194,0)</f>
        <v>0</v>
      </c>
      <c r="BJ194" s="18" t="s">
        <v>83</v>
      </c>
      <c r="BK194" s="109">
        <f>ROUND(L194*K194,2)</f>
        <v>0</v>
      </c>
      <c r="BL194" s="18" t="s">
        <v>218</v>
      </c>
      <c r="BM194" s="18" t="s">
        <v>404</v>
      </c>
    </row>
    <row r="195" spans="2:65" s="1" customFormat="1" ht="51" customHeight="1">
      <c r="B195" s="34"/>
      <c r="C195" s="166" t="s">
        <v>405</v>
      </c>
      <c r="D195" s="166" t="s">
        <v>187</v>
      </c>
      <c r="E195" s="167" t="s">
        <v>427</v>
      </c>
      <c r="F195" s="244" t="s">
        <v>428</v>
      </c>
      <c r="G195" s="244"/>
      <c r="H195" s="244"/>
      <c r="I195" s="244"/>
      <c r="J195" s="168" t="s">
        <v>197</v>
      </c>
      <c r="K195" s="169">
        <v>0.83</v>
      </c>
      <c r="L195" s="245">
        <v>0</v>
      </c>
      <c r="M195" s="246"/>
      <c r="N195" s="247">
        <f>ROUND(L195*K195,2)</f>
        <v>0</v>
      </c>
      <c r="O195" s="247"/>
      <c r="P195" s="247"/>
      <c r="Q195" s="247"/>
      <c r="R195" s="36"/>
      <c r="T195" s="170" t="s">
        <v>22</v>
      </c>
      <c r="U195" s="43" t="s">
        <v>41</v>
      </c>
      <c r="V195" s="35"/>
      <c r="W195" s="171">
        <f>V195*K195</f>
        <v>0</v>
      </c>
      <c r="X195" s="171">
        <v>0</v>
      </c>
      <c r="Y195" s="171">
        <f>X195*K195</f>
        <v>0</v>
      </c>
      <c r="Z195" s="171">
        <v>0</v>
      </c>
      <c r="AA195" s="172">
        <f>Z195*K195</f>
        <v>0</v>
      </c>
      <c r="AR195" s="18" t="s">
        <v>218</v>
      </c>
      <c r="AT195" s="18" t="s">
        <v>187</v>
      </c>
      <c r="AU195" s="18" t="s">
        <v>125</v>
      </c>
      <c r="AY195" s="18" t="s">
        <v>186</v>
      </c>
      <c r="BE195" s="109">
        <f>IF(U195="základní",N195,0)</f>
        <v>0</v>
      </c>
      <c r="BF195" s="109">
        <f>IF(U195="snížená",N195,0)</f>
        <v>0</v>
      </c>
      <c r="BG195" s="109">
        <f>IF(U195="zákl. přenesená",N195,0)</f>
        <v>0</v>
      </c>
      <c r="BH195" s="109">
        <f>IF(U195="sníž. přenesená",N195,0)</f>
        <v>0</v>
      </c>
      <c r="BI195" s="109">
        <f>IF(U195="nulová",N195,0)</f>
        <v>0</v>
      </c>
      <c r="BJ195" s="18" t="s">
        <v>83</v>
      </c>
      <c r="BK195" s="109">
        <f>ROUND(L195*K195,2)</f>
        <v>0</v>
      </c>
      <c r="BL195" s="18" t="s">
        <v>218</v>
      </c>
      <c r="BM195" s="18" t="s">
        <v>408</v>
      </c>
    </row>
    <row r="196" spans="2:63" s="9" customFormat="1" ht="37.35" customHeight="1">
      <c r="B196" s="155"/>
      <c r="C196" s="156"/>
      <c r="D196" s="157" t="s">
        <v>162</v>
      </c>
      <c r="E196" s="157"/>
      <c r="F196" s="157"/>
      <c r="G196" s="157"/>
      <c r="H196" s="157"/>
      <c r="I196" s="157"/>
      <c r="J196" s="157"/>
      <c r="K196" s="157"/>
      <c r="L196" s="157"/>
      <c r="M196" s="157"/>
      <c r="N196" s="261">
        <f>BK196</f>
        <v>0</v>
      </c>
      <c r="O196" s="262"/>
      <c r="P196" s="262"/>
      <c r="Q196" s="262"/>
      <c r="R196" s="158"/>
      <c r="T196" s="159"/>
      <c r="U196" s="156"/>
      <c r="V196" s="156"/>
      <c r="W196" s="160">
        <f>SUM(W197:W198)</f>
        <v>0</v>
      </c>
      <c r="X196" s="156"/>
      <c r="Y196" s="160">
        <f>SUM(Y197:Y198)</f>
        <v>0</v>
      </c>
      <c r="Z196" s="156"/>
      <c r="AA196" s="161">
        <f>SUM(AA197:AA198)</f>
        <v>0</v>
      </c>
      <c r="AR196" s="162" t="s">
        <v>191</v>
      </c>
      <c r="AT196" s="163" t="s">
        <v>75</v>
      </c>
      <c r="AU196" s="163" t="s">
        <v>76</v>
      </c>
      <c r="AY196" s="162" t="s">
        <v>186</v>
      </c>
      <c r="BK196" s="164">
        <f>SUM(BK197:BK198)</f>
        <v>0</v>
      </c>
    </row>
    <row r="197" spans="2:65" s="1" customFormat="1" ht="25.5" customHeight="1">
      <c r="B197" s="34"/>
      <c r="C197" s="166" t="s">
        <v>302</v>
      </c>
      <c r="D197" s="166" t="s">
        <v>187</v>
      </c>
      <c r="E197" s="167" t="s">
        <v>1211</v>
      </c>
      <c r="F197" s="244" t="s">
        <v>1361</v>
      </c>
      <c r="G197" s="244"/>
      <c r="H197" s="244"/>
      <c r="I197" s="244"/>
      <c r="J197" s="168" t="s">
        <v>1213</v>
      </c>
      <c r="K197" s="169">
        <v>10</v>
      </c>
      <c r="L197" s="245">
        <v>0</v>
      </c>
      <c r="M197" s="246"/>
      <c r="N197" s="247">
        <f>ROUND(L197*K197,2)</f>
        <v>0</v>
      </c>
      <c r="O197" s="247"/>
      <c r="P197" s="247"/>
      <c r="Q197" s="247"/>
      <c r="R197" s="36"/>
      <c r="T197" s="170" t="s">
        <v>22</v>
      </c>
      <c r="U197" s="43" t="s">
        <v>41</v>
      </c>
      <c r="V197" s="35"/>
      <c r="W197" s="171">
        <f>V197*K197</f>
        <v>0</v>
      </c>
      <c r="X197" s="171">
        <v>0</v>
      </c>
      <c r="Y197" s="171">
        <f>X197*K197</f>
        <v>0</v>
      </c>
      <c r="Z197" s="171">
        <v>0</v>
      </c>
      <c r="AA197" s="172">
        <f>Z197*K197</f>
        <v>0</v>
      </c>
      <c r="AR197" s="18" t="s">
        <v>1214</v>
      </c>
      <c r="AT197" s="18" t="s">
        <v>187</v>
      </c>
      <c r="AU197" s="18" t="s">
        <v>83</v>
      </c>
      <c r="AY197" s="18" t="s">
        <v>186</v>
      </c>
      <c r="BE197" s="109">
        <f>IF(U197="základní",N197,0)</f>
        <v>0</v>
      </c>
      <c r="BF197" s="109">
        <f>IF(U197="snížená",N197,0)</f>
        <v>0</v>
      </c>
      <c r="BG197" s="109">
        <f>IF(U197="zákl. přenesená",N197,0)</f>
        <v>0</v>
      </c>
      <c r="BH197" s="109">
        <f>IF(U197="sníž. přenesená",N197,0)</f>
        <v>0</v>
      </c>
      <c r="BI197" s="109">
        <f>IF(U197="nulová",N197,0)</f>
        <v>0</v>
      </c>
      <c r="BJ197" s="18" t="s">
        <v>83</v>
      </c>
      <c r="BK197" s="109">
        <f>ROUND(L197*K197,2)</f>
        <v>0</v>
      </c>
      <c r="BL197" s="18" t="s">
        <v>1214</v>
      </c>
      <c r="BM197" s="18" t="s">
        <v>411</v>
      </c>
    </row>
    <row r="198" spans="2:65" s="1" customFormat="1" ht="16.5" customHeight="1">
      <c r="B198" s="34"/>
      <c r="C198" s="166" t="s">
        <v>412</v>
      </c>
      <c r="D198" s="166" t="s">
        <v>187</v>
      </c>
      <c r="E198" s="167" t="s">
        <v>1216</v>
      </c>
      <c r="F198" s="244" t="s">
        <v>1362</v>
      </c>
      <c r="G198" s="244"/>
      <c r="H198" s="244"/>
      <c r="I198" s="244"/>
      <c r="J198" s="168" t="s">
        <v>1213</v>
      </c>
      <c r="K198" s="169">
        <v>80</v>
      </c>
      <c r="L198" s="245">
        <v>0</v>
      </c>
      <c r="M198" s="246"/>
      <c r="N198" s="247">
        <f>ROUND(L198*K198,2)</f>
        <v>0</v>
      </c>
      <c r="O198" s="247"/>
      <c r="P198" s="247"/>
      <c r="Q198" s="247"/>
      <c r="R198" s="36"/>
      <c r="T198" s="170" t="s">
        <v>22</v>
      </c>
      <c r="U198" s="43" t="s">
        <v>41</v>
      </c>
      <c r="V198" s="35"/>
      <c r="W198" s="171">
        <f>V198*K198</f>
        <v>0</v>
      </c>
      <c r="X198" s="171">
        <v>0</v>
      </c>
      <c r="Y198" s="171">
        <f>X198*K198</f>
        <v>0</v>
      </c>
      <c r="Z198" s="171">
        <v>0</v>
      </c>
      <c r="AA198" s="172">
        <f>Z198*K198</f>
        <v>0</v>
      </c>
      <c r="AR198" s="18" t="s">
        <v>1214</v>
      </c>
      <c r="AT198" s="18" t="s">
        <v>187</v>
      </c>
      <c r="AU198" s="18" t="s">
        <v>83</v>
      </c>
      <c r="AY198" s="18" t="s">
        <v>186</v>
      </c>
      <c r="BE198" s="109">
        <f>IF(U198="základní",N198,0)</f>
        <v>0</v>
      </c>
      <c r="BF198" s="109">
        <f>IF(U198="snížená",N198,0)</f>
        <v>0</v>
      </c>
      <c r="BG198" s="109">
        <f>IF(U198="zákl. přenesená",N198,0)</f>
        <v>0</v>
      </c>
      <c r="BH198" s="109">
        <f>IF(U198="sníž. přenesená",N198,0)</f>
        <v>0</v>
      </c>
      <c r="BI198" s="109">
        <f>IF(U198="nulová",N198,0)</f>
        <v>0</v>
      </c>
      <c r="BJ198" s="18" t="s">
        <v>83</v>
      </c>
      <c r="BK198" s="109">
        <f>ROUND(L198*K198,2)</f>
        <v>0</v>
      </c>
      <c r="BL198" s="18" t="s">
        <v>1214</v>
      </c>
      <c r="BM198" s="18" t="s">
        <v>415</v>
      </c>
    </row>
    <row r="199" spans="2:63" s="1" customFormat="1" ht="49.9" customHeight="1">
      <c r="B199" s="34"/>
      <c r="C199" s="35"/>
      <c r="D199" s="157" t="s">
        <v>1223</v>
      </c>
      <c r="E199" s="35"/>
      <c r="F199" s="35"/>
      <c r="G199" s="35"/>
      <c r="H199" s="35"/>
      <c r="I199" s="35"/>
      <c r="J199" s="35"/>
      <c r="K199" s="35"/>
      <c r="L199" s="35"/>
      <c r="M199" s="35"/>
      <c r="N199" s="259">
        <f>BK199</f>
        <v>0</v>
      </c>
      <c r="O199" s="260"/>
      <c r="P199" s="260"/>
      <c r="Q199" s="260"/>
      <c r="R199" s="36"/>
      <c r="T199" s="146"/>
      <c r="U199" s="55"/>
      <c r="V199" s="55"/>
      <c r="W199" s="55"/>
      <c r="X199" s="55"/>
      <c r="Y199" s="55"/>
      <c r="Z199" s="55"/>
      <c r="AA199" s="57"/>
      <c r="AT199" s="18" t="s">
        <v>75</v>
      </c>
      <c r="AU199" s="18" t="s">
        <v>76</v>
      </c>
      <c r="AY199" s="18" t="s">
        <v>1224</v>
      </c>
      <c r="BK199" s="109">
        <v>0</v>
      </c>
    </row>
    <row r="200" spans="2:18" s="1" customFormat="1" ht="6.95" customHeight="1">
      <c r="B200" s="58"/>
      <c r="C200" s="59"/>
      <c r="D200" s="59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60"/>
    </row>
  </sheetData>
  <sheetProtection algorithmName="SHA-512" hashValue="bqQGOkwEN29PZYO+KVswbioFH6eVgD+iCNtDcNRA4aBhereDycflRRFdQDl/kLEj9wFnq1mbD7DU3fVFc6MvUw==" saltValue="L0N0Gx1IN5tFg2WeGHwrKxeik7W6i8LS9dv0bQOwQKe5jmv/4AfI9FSwm253GRX818huZ8kWnbtYjGxfh1mjKA==" spinCount="10" sheet="1" objects="1" scenarios="1" formatColumns="0" formatRows="0"/>
  <mergeCells count="277">
    <mergeCell ref="N163:Q163"/>
    <mergeCell ref="N174:Q174"/>
    <mergeCell ref="N187:Q187"/>
    <mergeCell ref="N190:Q190"/>
    <mergeCell ref="N191:Q191"/>
    <mergeCell ref="N196:Q196"/>
    <mergeCell ref="N199:Q199"/>
    <mergeCell ref="H1:K1"/>
    <mergeCell ref="S2:AC2"/>
    <mergeCell ref="F195:I195"/>
    <mergeCell ref="L195:M195"/>
    <mergeCell ref="N195:Q195"/>
    <mergeCell ref="F197:I197"/>
    <mergeCell ref="L197:M197"/>
    <mergeCell ref="N197:Q197"/>
    <mergeCell ref="F198:I198"/>
    <mergeCell ref="L198:M198"/>
    <mergeCell ref="N198:Q198"/>
    <mergeCell ref="F192:I192"/>
    <mergeCell ref="L192:M192"/>
    <mergeCell ref="N192:Q192"/>
    <mergeCell ref="F193:I193"/>
    <mergeCell ref="L193:M193"/>
    <mergeCell ref="N193:Q193"/>
    <mergeCell ref="F194:I194"/>
    <mergeCell ref="L194:M194"/>
    <mergeCell ref="N194:Q194"/>
    <mergeCell ref="F186:I186"/>
    <mergeCell ref="L186:M186"/>
    <mergeCell ref="N186:Q186"/>
    <mergeCell ref="F188:I188"/>
    <mergeCell ref="L188:M188"/>
    <mergeCell ref="N188:Q188"/>
    <mergeCell ref="F189:I189"/>
    <mergeCell ref="L189:M189"/>
    <mergeCell ref="N189:Q189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73:I173"/>
    <mergeCell ref="L173:M173"/>
    <mergeCell ref="N173:Q173"/>
    <mergeCell ref="F175:I175"/>
    <mergeCell ref="L175:M175"/>
    <mergeCell ref="N175:Q175"/>
    <mergeCell ref="F176:I176"/>
    <mergeCell ref="L176:M176"/>
    <mergeCell ref="N176:Q176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1:I141"/>
    <mergeCell ref="L141:M141"/>
    <mergeCell ref="N141:Q141"/>
    <mergeCell ref="F142:I142"/>
    <mergeCell ref="L142:M142"/>
    <mergeCell ref="N142:Q142"/>
    <mergeCell ref="F144:I144"/>
    <mergeCell ref="L144:M144"/>
    <mergeCell ref="N144:Q144"/>
    <mergeCell ref="N143:Q143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M121:Q121"/>
    <mergeCell ref="F123:I123"/>
    <mergeCell ref="L123:M123"/>
    <mergeCell ref="N123:Q123"/>
    <mergeCell ref="F127:I127"/>
    <mergeCell ref="L127:M127"/>
    <mergeCell ref="N127:Q127"/>
    <mergeCell ref="F128:I128"/>
    <mergeCell ref="L128:M128"/>
    <mergeCell ref="N128:Q128"/>
    <mergeCell ref="N124:Q124"/>
    <mergeCell ref="N125:Q125"/>
    <mergeCell ref="N126:Q126"/>
    <mergeCell ref="D104:H104"/>
    <mergeCell ref="N104:Q104"/>
    <mergeCell ref="N105:Q105"/>
    <mergeCell ref="L107:Q107"/>
    <mergeCell ref="C113:Q113"/>
    <mergeCell ref="F115:P115"/>
    <mergeCell ref="F116:P116"/>
    <mergeCell ref="M118:P118"/>
    <mergeCell ref="M120:Q120"/>
    <mergeCell ref="N99:Q99"/>
    <mergeCell ref="D100:H100"/>
    <mergeCell ref="N100:Q100"/>
    <mergeCell ref="D101:H101"/>
    <mergeCell ref="N101:Q101"/>
    <mergeCell ref="D102:H102"/>
    <mergeCell ref="N102:Q102"/>
    <mergeCell ref="D103:H103"/>
    <mergeCell ref="N103:Q103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hyperlinks>
    <hyperlink ref="F1:G1" location="C2" display="1) Krycí list rozpočtu"/>
    <hyperlink ref="H1:K1" location="C86" display="2) Rekapitulace rozpočtu"/>
    <hyperlink ref="L1" location="C123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Vocásková Jindřiška</dc:creator>
  <cp:keywords/>
  <dc:description/>
  <cp:lastModifiedBy>Vocásková Jindřiška</cp:lastModifiedBy>
  <dcterms:created xsi:type="dcterms:W3CDTF">2018-07-03T08:19:32Z</dcterms:created>
  <dcterms:modified xsi:type="dcterms:W3CDTF">2018-07-03T08:20:32Z</dcterms:modified>
  <cp:category/>
  <cp:version/>
  <cp:contentType/>
  <cp:contentStatus/>
</cp:coreProperties>
</file>